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DATASET DPMD SB\"/>
    </mc:Choice>
  </mc:AlternateContent>
  <xr:revisionPtr revIDLastSave="0" documentId="13_ncr:1_{1389BBA4-9317-43AA-91B4-7F9723E5117B}" xr6:coauthVersionLast="47" xr6:coauthVersionMax="47" xr10:uidLastSave="{00000000-0000-0000-0000-000000000000}"/>
  <bookViews>
    <workbookView xWindow="-108" yWindow="-108" windowWidth="23256" windowHeight="12456" xr2:uid="{2547B77E-B56D-49C1-B9A6-3E368C830EA8}"/>
  </bookViews>
  <sheets>
    <sheet name="Jumlah Desa" sheetId="1" r:id="rId1"/>
    <sheet name="Jumlah RT.RW" sheetId="3" r:id="rId2"/>
    <sheet name="Jumlah PKK" sheetId="4" r:id="rId3"/>
    <sheet name="Jumlah LPM" sheetId="5" r:id="rId4"/>
    <sheet name="Jumlah KANTOR DESA" sheetId="6" r:id="rId5"/>
    <sheet name="DATA STATUS DESA" sheetId="7" state="hidden" r:id="rId6"/>
    <sheet name="Jumlah Desa WIsata" sheetId="8" r:id="rId7"/>
    <sheet name="PROGRESS" sheetId="9" r:id="rId8"/>
    <sheet name="PAGU ADD, BHP, DD 2023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5">'DATA STATUS DESA'!$A$1:$M$67</definedName>
    <definedName name="_xlnm.Print_Area" localSheetId="0">'Jumlah Desa'!$A$1:$L$28</definedName>
    <definedName name="_xlnm.Print_Area" localSheetId="2">'Jumlah PKK'!$C$1:$J$27</definedName>
    <definedName name="_xlnm.Print_Area" localSheetId="1">'Jumlah RT.RW'!$A$1:$G$85</definedName>
    <definedName name="_xlnm.Print_Area" localSheetId="8">'PAGU ADD, BHP, DD 2023'!$A$1:$M$103</definedName>
    <definedName name="_xlnm.Print_Area" localSheetId="7">PROGRESS!$A$1:$Q$83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0" l="1"/>
  <c r="R86" i="10"/>
  <c r="N86" i="10"/>
  <c r="P86" i="10" s="1"/>
  <c r="I86" i="10"/>
  <c r="L86" i="10" s="1"/>
  <c r="G86" i="10"/>
  <c r="H86" i="10" s="1"/>
  <c r="C86" i="10"/>
  <c r="R85" i="10"/>
  <c r="P85" i="10"/>
  <c r="N85" i="10"/>
  <c r="O85" i="10" s="1"/>
  <c r="S85" i="10" s="1"/>
  <c r="I85" i="10"/>
  <c r="L85" i="10" s="1"/>
  <c r="H85" i="10"/>
  <c r="G85" i="10"/>
  <c r="C85" i="10"/>
  <c r="R84" i="10"/>
  <c r="O84" i="10"/>
  <c r="S84" i="10" s="1"/>
  <c r="N84" i="10"/>
  <c r="P84" i="10" s="1"/>
  <c r="I84" i="10"/>
  <c r="C84" i="10"/>
  <c r="R83" i="10"/>
  <c r="R82" i="10" s="1"/>
  <c r="N83" i="10"/>
  <c r="P83" i="10" s="1"/>
  <c r="I83" i="10"/>
  <c r="L83" i="10" s="1"/>
  <c r="C83" i="10"/>
  <c r="Q82" i="10"/>
  <c r="M82" i="10"/>
  <c r="K82" i="10"/>
  <c r="J82" i="10"/>
  <c r="F82" i="10"/>
  <c r="E82" i="10"/>
  <c r="D82" i="10"/>
  <c r="R80" i="10"/>
  <c r="N80" i="10"/>
  <c r="P80" i="10" s="1"/>
  <c r="I80" i="10"/>
  <c r="L80" i="10" s="1"/>
  <c r="G80" i="10"/>
  <c r="H80" i="10" s="1"/>
  <c r="C80" i="10"/>
  <c r="R79" i="10"/>
  <c r="N79" i="10"/>
  <c r="O79" i="10" s="1"/>
  <c r="I79" i="10"/>
  <c r="L79" i="10" s="1"/>
  <c r="G79" i="10"/>
  <c r="H79" i="10" s="1"/>
  <c r="C79" i="10"/>
  <c r="R78" i="10"/>
  <c r="N78" i="10"/>
  <c r="I78" i="10"/>
  <c r="L78" i="10" s="1"/>
  <c r="G78" i="10"/>
  <c r="H78" i="10" s="1"/>
  <c r="C78" i="10"/>
  <c r="R77" i="10"/>
  <c r="N77" i="10"/>
  <c r="O77" i="10" s="1"/>
  <c r="S77" i="10" s="1"/>
  <c r="I77" i="10"/>
  <c r="L77" i="10" s="1"/>
  <c r="G77" i="10"/>
  <c r="H77" i="10" s="1"/>
  <c r="C77" i="10"/>
  <c r="R76" i="10"/>
  <c r="N76" i="10"/>
  <c r="I76" i="10"/>
  <c r="L76" i="10" s="1"/>
  <c r="G76" i="10"/>
  <c r="H76" i="10" s="1"/>
  <c r="C76" i="10"/>
  <c r="R75" i="10"/>
  <c r="N75" i="10"/>
  <c r="O75" i="10" s="1"/>
  <c r="S75" i="10" s="1"/>
  <c r="I75" i="10"/>
  <c r="G75" i="10"/>
  <c r="H75" i="10" s="1"/>
  <c r="C75" i="10"/>
  <c r="R74" i="10"/>
  <c r="R73" i="10" s="1"/>
  <c r="N74" i="10"/>
  <c r="J74" i="10"/>
  <c r="I74" i="10"/>
  <c r="G74" i="10"/>
  <c r="H74" i="10" s="1"/>
  <c r="C74" i="10"/>
  <c r="Q73" i="10"/>
  <c r="M73" i="10"/>
  <c r="K73" i="10"/>
  <c r="J73" i="10"/>
  <c r="F73" i="10"/>
  <c r="E73" i="10"/>
  <c r="D73" i="10"/>
  <c r="R71" i="10"/>
  <c r="N71" i="10"/>
  <c r="I71" i="10"/>
  <c r="L71" i="10" s="1"/>
  <c r="C71" i="10"/>
  <c r="R70" i="10"/>
  <c r="N70" i="10"/>
  <c r="I70" i="10"/>
  <c r="L70" i="10" s="1"/>
  <c r="G70" i="10"/>
  <c r="H70" i="10" s="1"/>
  <c r="C70" i="10"/>
  <c r="R69" i="10"/>
  <c r="N69" i="10"/>
  <c r="P69" i="10" s="1"/>
  <c r="I69" i="10"/>
  <c r="L69" i="10" s="1"/>
  <c r="G69" i="10"/>
  <c r="H69" i="10" s="1"/>
  <c r="C69" i="10"/>
  <c r="R68" i="10"/>
  <c r="N68" i="10"/>
  <c r="I68" i="10"/>
  <c r="L68" i="10" s="1"/>
  <c r="G68" i="10"/>
  <c r="H68" i="10" s="1"/>
  <c r="C68" i="10"/>
  <c r="R67" i="10"/>
  <c r="N67" i="10"/>
  <c r="P67" i="10" s="1"/>
  <c r="I67" i="10"/>
  <c r="L67" i="10" s="1"/>
  <c r="C67" i="10"/>
  <c r="R66" i="10"/>
  <c r="N66" i="10"/>
  <c r="P66" i="10" s="1"/>
  <c r="I66" i="10"/>
  <c r="L66" i="10" s="1"/>
  <c r="C66" i="10"/>
  <c r="R65" i="10"/>
  <c r="P65" i="10"/>
  <c r="N65" i="10"/>
  <c r="O65" i="10" s="1"/>
  <c r="S65" i="10" s="1"/>
  <c r="I65" i="10"/>
  <c r="L65" i="10" s="1"/>
  <c r="C65" i="10"/>
  <c r="R64" i="10"/>
  <c r="N64" i="10"/>
  <c r="P64" i="10" s="1"/>
  <c r="I64" i="10"/>
  <c r="L64" i="10" s="1"/>
  <c r="G64" i="10"/>
  <c r="H64" i="10" s="1"/>
  <c r="C64" i="10"/>
  <c r="R63" i="10"/>
  <c r="N63" i="10"/>
  <c r="I63" i="10"/>
  <c r="L63" i="10" s="1"/>
  <c r="G63" i="10"/>
  <c r="C63" i="10"/>
  <c r="R62" i="10"/>
  <c r="P62" i="10"/>
  <c r="N62" i="10"/>
  <c r="O62" i="10" s="1"/>
  <c r="S62" i="10" s="1"/>
  <c r="I62" i="10"/>
  <c r="L62" i="10" s="1"/>
  <c r="C62" i="10"/>
  <c r="R61" i="10"/>
  <c r="N61" i="10"/>
  <c r="P61" i="10" s="1"/>
  <c r="I61" i="10"/>
  <c r="L61" i="10" s="1"/>
  <c r="C61" i="10"/>
  <c r="Q60" i="10"/>
  <c r="M60" i="10"/>
  <c r="K60" i="10"/>
  <c r="J60" i="10"/>
  <c r="F60" i="10"/>
  <c r="E60" i="10"/>
  <c r="D60" i="10"/>
  <c r="R58" i="10"/>
  <c r="N58" i="10"/>
  <c r="O58" i="10" s="1"/>
  <c r="I58" i="10"/>
  <c r="L58" i="10" s="1"/>
  <c r="G58" i="10"/>
  <c r="H58" i="10" s="1"/>
  <c r="C58" i="10"/>
  <c r="R57" i="10"/>
  <c r="N57" i="10"/>
  <c r="P57" i="10" s="1"/>
  <c r="I57" i="10"/>
  <c r="L57" i="10" s="1"/>
  <c r="G57" i="10"/>
  <c r="H57" i="10" s="1"/>
  <c r="C57" i="10"/>
  <c r="R56" i="10"/>
  <c r="N56" i="10"/>
  <c r="O56" i="10" s="1"/>
  <c r="I56" i="10"/>
  <c r="L56" i="10" s="1"/>
  <c r="G56" i="10"/>
  <c r="H56" i="10" s="1"/>
  <c r="C56" i="10"/>
  <c r="R55" i="10"/>
  <c r="N55" i="10"/>
  <c r="P55" i="10" s="1"/>
  <c r="I55" i="10"/>
  <c r="L55" i="10" s="1"/>
  <c r="G55" i="10"/>
  <c r="H55" i="10" s="1"/>
  <c r="C55" i="10"/>
  <c r="R54" i="10"/>
  <c r="N54" i="10"/>
  <c r="O54" i="10" s="1"/>
  <c r="S54" i="10" s="1"/>
  <c r="I54" i="10"/>
  <c r="L54" i="10" s="1"/>
  <c r="G54" i="10"/>
  <c r="H54" i="10" s="1"/>
  <c r="C54" i="10"/>
  <c r="R53" i="10"/>
  <c r="N53" i="10"/>
  <c r="P53" i="10" s="1"/>
  <c r="I53" i="10"/>
  <c r="L53" i="10" s="1"/>
  <c r="H53" i="10"/>
  <c r="G53" i="10"/>
  <c r="C53" i="10"/>
  <c r="R52" i="10"/>
  <c r="P52" i="10"/>
  <c r="N52" i="10"/>
  <c r="O52" i="10" s="1"/>
  <c r="I52" i="10"/>
  <c r="L52" i="10" s="1"/>
  <c r="G52" i="10"/>
  <c r="H52" i="10" s="1"/>
  <c r="C52" i="10"/>
  <c r="R51" i="10"/>
  <c r="N51" i="10"/>
  <c r="P51" i="10" s="1"/>
  <c r="I51" i="10"/>
  <c r="L51" i="10" s="1"/>
  <c r="G51" i="10"/>
  <c r="H51" i="10" s="1"/>
  <c r="C51" i="10"/>
  <c r="R50" i="10"/>
  <c r="N50" i="10"/>
  <c r="P50" i="10" s="1"/>
  <c r="I50" i="10"/>
  <c r="L50" i="10" s="1"/>
  <c r="G50" i="10"/>
  <c r="H50" i="10" s="1"/>
  <c r="C50" i="10"/>
  <c r="R49" i="10"/>
  <c r="N49" i="10"/>
  <c r="P49" i="10" s="1"/>
  <c r="I49" i="10"/>
  <c r="L49" i="10" s="1"/>
  <c r="G49" i="10"/>
  <c r="H49" i="10" s="1"/>
  <c r="C49" i="10"/>
  <c r="R48" i="10"/>
  <c r="N48" i="10"/>
  <c r="P48" i="10" s="1"/>
  <c r="I48" i="10"/>
  <c r="L48" i="10" s="1"/>
  <c r="G48" i="10"/>
  <c r="H48" i="10" s="1"/>
  <c r="C48" i="10"/>
  <c r="R47" i="10"/>
  <c r="N47" i="10"/>
  <c r="P47" i="10" s="1"/>
  <c r="I47" i="10"/>
  <c r="L47" i="10" s="1"/>
  <c r="G47" i="10"/>
  <c r="H47" i="10" s="1"/>
  <c r="C47" i="10"/>
  <c r="R46" i="10"/>
  <c r="N46" i="10"/>
  <c r="P46" i="10" s="1"/>
  <c r="I46" i="10"/>
  <c r="L46" i="10" s="1"/>
  <c r="C46" i="10"/>
  <c r="R45" i="10"/>
  <c r="N45" i="10"/>
  <c r="P45" i="10" s="1"/>
  <c r="I45" i="10"/>
  <c r="L45" i="10" s="1"/>
  <c r="G45" i="10"/>
  <c r="H45" i="10" s="1"/>
  <c r="C45" i="10"/>
  <c r="Q44" i="10"/>
  <c r="M44" i="10"/>
  <c r="K44" i="10"/>
  <c r="J44" i="10"/>
  <c r="F44" i="10"/>
  <c r="E44" i="10"/>
  <c r="D44" i="10"/>
  <c r="R42" i="10"/>
  <c r="N42" i="10"/>
  <c r="O42" i="10" s="1"/>
  <c r="I42" i="10"/>
  <c r="L42" i="10" s="1"/>
  <c r="G42" i="10"/>
  <c r="H42" i="10" s="1"/>
  <c r="C42" i="10"/>
  <c r="R41" i="10"/>
  <c r="N41" i="10"/>
  <c r="I41" i="10"/>
  <c r="L41" i="10" s="1"/>
  <c r="G41" i="10"/>
  <c r="H41" i="10" s="1"/>
  <c r="C41" i="10"/>
  <c r="R40" i="10"/>
  <c r="N40" i="10"/>
  <c r="O40" i="10" s="1"/>
  <c r="I40" i="10"/>
  <c r="L40" i="10" s="1"/>
  <c r="G40" i="10"/>
  <c r="H40" i="10" s="1"/>
  <c r="C40" i="10"/>
  <c r="R39" i="10"/>
  <c r="N39" i="10"/>
  <c r="I39" i="10"/>
  <c r="L39" i="10" s="1"/>
  <c r="G39" i="10"/>
  <c r="H39" i="10" s="1"/>
  <c r="C39" i="10"/>
  <c r="R38" i="10"/>
  <c r="N38" i="10"/>
  <c r="P38" i="10" s="1"/>
  <c r="I38" i="10"/>
  <c r="L38" i="10" s="1"/>
  <c r="G38" i="10"/>
  <c r="H38" i="10" s="1"/>
  <c r="C38" i="10"/>
  <c r="R37" i="10"/>
  <c r="N37" i="10"/>
  <c r="I37" i="10"/>
  <c r="L37" i="10" s="1"/>
  <c r="C37" i="10"/>
  <c r="R36" i="10"/>
  <c r="N36" i="10"/>
  <c r="I36" i="10"/>
  <c r="L36" i="10" s="1"/>
  <c r="C36" i="10"/>
  <c r="R35" i="10"/>
  <c r="N35" i="10"/>
  <c r="I35" i="10"/>
  <c r="L35" i="10" s="1"/>
  <c r="C35" i="10"/>
  <c r="R34" i="10"/>
  <c r="N34" i="10"/>
  <c r="I34" i="10"/>
  <c r="L34" i="10" s="1"/>
  <c r="G34" i="10"/>
  <c r="C34" i="10"/>
  <c r="Q33" i="10"/>
  <c r="M33" i="10"/>
  <c r="K33" i="10"/>
  <c r="J33" i="10"/>
  <c r="F33" i="10"/>
  <c r="E33" i="10"/>
  <c r="D33" i="10"/>
  <c r="R31" i="10"/>
  <c r="N31" i="10"/>
  <c r="P31" i="10" s="1"/>
  <c r="I31" i="10"/>
  <c r="L31" i="10" s="1"/>
  <c r="G31" i="10"/>
  <c r="C31" i="10"/>
  <c r="R30" i="10"/>
  <c r="N30" i="10"/>
  <c r="I30" i="10"/>
  <c r="L30" i="10" s="1"/>
  <c r="G30" i="10"/>
  <c r="C30" i="10"/>
  <c r="R29" i="10"/>
  <c r="N29" i="10"/>
  <c r="P29" i="10" s="1"/>
  <c r="I29" i="10"/>
  <c r="L29" i="10" s="1"/>
  <c r="G29" i="10"/>
  <c r="C29" i="10"/>
  <c r="R28" i="10"/>
  <c r="N28" i="10"/>
  <c r="P28" i="10" s="1"/>
  <c r="I28" i="10"/>
  <c r="L28" i="10" s="1"/>
  <c r="G28" i="10"/>
  <c r="C28" i="10"/>
  <c r="R27" i="10"/>
  <c r="N27" i="10"/>
  <c r="P27" i="10" s="1"/>
  <c r="I27" i="10"/>
  <c r="L27" i="10" s="1"/>
  <c r="G27" i="10"/>
  <c r="C27" i="10"/>
  <c r="R26" i="10"/>
  <c r="N26" i="10"/>
  <c r="I26" i="10"/>
  <c r="L26" i="10" s="1"/>
  <c r="G26" i="10"/>
  <c r="C26" i="10"/>
  <c r="R25" i="10"/>
  <c r="P25" i="10"/>
  <c r="O25" i="10"/>
  <c r="S25" i="10" s="1"/>
  <c r="N25" i="10"/>
  <c r="I25" i="10"/>
  <c r="L25" i="10" s="1"/>
  <c r="G25" i="10"/>
  <c r="C25" i="10"/>
  <c r="R24" i="10"/>
  <c r="N24" i="10"/>
  <c r="O24" i="10" s="1"/>
  <c r="S24" i="10" s="1"/>
  <c r="I24" i="10"/>
  <c r="L24" i="10" s="1"/>
  <c r="G24" i="10"/>
  <c r="C24" i="10"/>
  <c r="R23" i="10"/>
  <c r="N23" i="10"/>
  <c r="P23" i="10" s="1"/>
  <c r="I23" i="10"/>
  <c r="L23" i="10" s="1"/>
  <c r="C23" i="10"/>
  <c r="R22" i="10"/>
  <c r="N22" i="10"/>
  <c r="P22" i="10" s="1"/>
  <c r="I22" i="10"/>
  <c r="L22" i="10" s="1"/>
  <c r="G22" i="10"/>
  <c r="C22" i="10"/>
  <c r="R21" i="10"/>
  <c r="N21" i="10"/>
  <c r="I21" i="10"/>
  <c r="L21" i="10" s="1"/>
  <c r="C21" i="10"/>
  <c r="R20" i="10"/>
  <c r="N20" i="10"/>
  <c r="I20" i="10"/>
  <c r="L20" i="10" s="1"/>
  <c r="C20" i="10"/>
  <c r="R19" i="10"/>
  <c r="N19" i="10"/>
  <c r="I19" i="10"/>
  <c r="L19" i="10" s="1"/>
  <c r="C19" i="10"/>
  <c r="R18" i="10"/>
  <c r="N18" i="10"/>
  <c r="I18" i="10"/>
  <c r="L18" i="10" s="1"/>
  <c r="C18" i="10"/>
  <c r="R17" i="10"/>
  <c r="N17" i="10"/>
  <c r="I17" i="10"/>
  <c r="L17" i="10" s="1"/>
  <c r="G17" i="10"/>
  <c r="C17" i="10"/>
  <c r="R16" i="10"/>
  <c r="N16" i="10"/>
  <c r="P16" i="10" s="1"/>
  <c r="I16" i="10"/>
  <c r="L16" i="10" s="1"/>
  <c r="G16" i="10"/>
  <c r="C16" i="10"/>
  <c r="R15" i="10"/>
  <c r="N15" i="10"/>
  <c r="P15" i="10" s="1"/>
  <c r="I15" i="10"/>
  <c r="L15" i="10" s="1"/>
  <c r="C15" i="10"/>
  <c r="R14" i="10"/>
  <c r="P14" i="10"/>
  <c r="N14" i="10"/>
  <c r="O14" i="10" s="1"/>
  <c r="S14" i="10" s="1"/>
  <c r="I14" i="10"/>
  <c r="L14" i="10" s="1"/>
  <c r="C14" i="10"/>
  <c r="Q13" i="10"/>
  <c r="M13" i="10"/>
  <c r="K13" i="10"/>
  <c r="J13" i="10"/>
  <c r="F13" i="10"/>
  <c r="E13" i="10"/>
  <c r="D13" i="10"/>
  <c r="R33" i="10" l="1"/>
  <c r="L44" i="10"/>
  <c r="H44" i="10"/>
  <c r="O67" i="10"/>
  <c r="S67" i="10" s="1"/>
  <c r="O28" i="10"/>
  <c r="O38" i="10"/>
  <c r="S38" i="10" s="1"/>
  <c r="P40" i="10"/>
  <c r="I82" i="10"/>
  <c r="C33" i="10"/>
  <c r="G44" i="10"/>
  <c r="N73" i="10"/>
  <c r="P79" i="10"/>
  <c r="C13" i="10"/>
  <c r="P56" i="10"/>
  <c r="S58" i="10"/>
  <c r="R60" i="10"/>
  <c r="O16" i="10"/>
  <c r="S16" i="10" s="1"/>
  <c r="N44" i="10"/>
  <c r="O45" i="10"/>
  <c r="O86" i="10"/>
  <c r="S86" i="10" s="1"/>
  <c r="D87" i="10"/>
  <c r="K87" i="10"/>
  <c r="O15" i="10"/>
  <c r="S15" i="10" s="1"/>
  <c r="P24" i="10"/>
  <c r="O29" i="10"/>
  <c r="S29" i="10" s="1"/>
  <c r="S42" i="10"/>
  <c r="P54" i="10"/>
  <c r="P58" i="10"/>
  <c r="O61" i="10"/>
  <c r="S61" i="10" s="1"/>
  <c r="O64" i="10"/>
  <c r="S64" i="10" s="1"/>
  <c r="O66" i="10"/>
  <c r="S66" i="10" s="1"/>
  <c r="O69" i="10"/>
  <c r="S69" i="10" s="1"/>
  <c r="P75" i="10"/>
  <c r="G82" i="10"/>
  <c r="C82" i="10"/>
  <c r="O83" i="10"/>
  <c r="S83" i="10" s="1"/>
  <c r="S82" i="10" s="1"/>
  <c r="L84" i="10"/>
  <c r="L82" i="10" s="1"/>
  <c r="H82" i="10"/>
  <c r="I44" i="10"/>
  <c r="O55" i="10"/>
  <c r="S55" i="10" s="1"/>
  <c r="J87" i="10"/>
  <c r="P77" i="10"/>
  <c r="M87" i="10"/>
  <c r="S28" i="10"/>
  <c r="E87" i="10"/>
  <c r="S40" i="10"/>
  <c r="P42" i="10"/>
  <c r="O46" i="10"/>
  <c r="O47" i="10"/>
  <c r="S47" i="10" s="1"/>
  <c r="O48" i="10"/>
  <c r="O49" i="10"/>
  <c r="S49" i="10" s="1"/>
  <c r="O50" i="10"/>
  <c r="S50" i="10" s="1"/>
  <c r="O51" i="10"/>
  <c r="S51" i="10" s="1"/>
  <c r="O53" i="10"/>
  <c r="S53" i="10" s="1"/>
  <c r="O57" i="10"/>
  <c r="S57" i="10" s="1"/>
  <c r="C60" i="10"/>
  <c r="C73" i="10"/>
  <c r="L74" i="10"/>
  <c r="S79" i="10"/>
  <c r="N82" i="10"/>
  <c r="G13" i="10"/>
  <c r="P20" i="10"/>
  <c r="O20" i="10"/>
  <c r="S20" i="10" s="1"/>
  <c r="P36" i="10"/>
  <c r="O36" i="10"/>
  <c r="S36" i="10" s="1"/>
  <c r="P39" i="10"/>
  <c r="O39" i="10"/>
  <c r="S39" i="10" s="1"/>
  <c r="P41" i="10"/>
  <c r="O41" i="10"/>
  <c r="S41" i="10" s="1"/>
  <c r="L60" i="10"/>
  <c r="G60" i="10"/>
  <c r="H63" i="10"/>
  <c r="H60" i="10" s="1"/>
  <c r="P78" i="10"/>
  <c r="O78" i="10"/>
  <c r="S78" i="10" s="1"/>
  <c r="P82" i="10"/>
  <c r="P63" i="10"/>
  <c r="O63" i="10"/>
  <c r="S63" i="10" s="1"/>
  <c r="N60" i="10"/>
  <c r="L13" i="10"/>
  <c r="P34" i="10"/>
  <c r="O34" i="10"/>
  <c r="N33" i="10"/>
  <c r="L33" i="10"/>
  <c r="P68" i="10"/>
  <c r="O68" i="10"/>
  <c r="S68" i="10" s="1"/>
  <c r="P74" i="10"/>
  <c r="O74" i="10"/>
  <c r="P76" i="10"/>
  <c r="O76" i="10"/>
  <c r="S76" i="10" s="1"/>
  <c r="F87" i="10"/>
  <c r="P30" i="10"/>
  <c r="O30" i="10"/>
  <c r="S30" i="10" s="1"/>
  <c r="G33" i="10"/>
  <c r="H34" i="10"/>
  <c r="H33" i="10" s="1"/>
  <c r="R44" i="10"/>
  <c r="H73" i="10"/>
  <c r="I73" i="10"/>
  <c r="L75" i="10"/>
  <c r="L73" i="10" s="1"/>
  <c r="P71" i="10"/>
  <c r="O71" i="10"/>
  <c r="S71" i="10" s="1"/>
  <c r="P18" i="10"/>
  <c r="O18" i="10"/>
  <c r="S18" i="10" s="1"/>
  <c r="I13" i="10"/>
  <c r="P17" i="10"/>
  <c r="O17" i="10"/>
  <c r="S17" i="10" s="1"/>
  <c r="N13" i="10"/>
  <c r="P19" i="10"/>
  <c r="O19" i="10"/>
  <c r="S19" i="10" s="1"/>
  <c r="P21" i="10"/>
  <c r="O21" i="10"/>
  <c r="S21" i="10" s="1"/>
  <c r="R13" i="10"/>
  <c r="P26" i="10"/>
  <c r="O26" i="10"/>
  <c r="S26" i="10" s="1"/>
  <c r="I33" i="10"/>
  <c r="P35" i="10"/>
  <c r="O35" i="10"/>
  <c r="S35" i="10" s="1"/>
  <c r="P37" i="10"/>
  <c r="O37" i="10"/>
  <c r="S37" i="10" s="1"/>
  <c r="C44" i="10"/>
  <c r="S46" i="10"/>
  <c r="S48" i="10"/>
  <c r="S52" i="10"/>
  <c r="S56" i="10"/>
  <c r="I60" i="10"/>
  <c r="P70" i="10"/>
  <c r="O70" i="10"/>
  <c r="S70" i="10" s="1"/>
  <c r="G73" i="10"/>
  <c r="O80" i="10"/>
  <c r="S80" i="10" s="1"/>
  <c r="O82" i="10"/>
  <c r="O22" i="10"/>
  <c r="S22" i="10" s="1"/>
  <c r="O23" i="10"/>
  <c r="S23" i="10" s="1"/>
  <c r="O27" i="10"/>
  <c r="S27" i="10" s="1"/>
  <c r="O31" i="10"/>
  <c r="S31" i="10" s="1"/>
  <c r="P44" i="10" l="1"/>
  <c r="S60" i="10"/>
  <c r="P13" i="10"/>
  <c r="C87" i="10"/>
  <c r="P60" i="10"/>
  <c r="S13" i="10"/>
  <c r="N87" i="10"/>
  <c r="O44" i="10"/>
  <c r="O60" i="10"/>
  <c r="S45" i="10"/>
  <c r="S44" i="10" s="1"/>
  <c r="P73" i="10"/>
  <c r="O13" i="10"/>
  <c r="I87" i="10"/>
  <c r="O73" i="10"/>
  <c r="S74" i="10"/>
  <c r="S73" i="10" s="1"/>
  <c r="O33" i="10"/>
  <c r="S34" i="10"/>
  <c r="S33" i="10" s="1"/>
  <c r="L87" i="10"/>
  <c r="R87" i="10"/>
  <c r="P33" i="10"/>
  <c r="G87" i="10"/>
  <c r="S87" i="10" l="1"/>
  <c r="G17" i="6"/>
  <c r="G17" i="5"/>
  <c r="G17" i="4"/>
  <c r="F75" i="3"/>
  <c r="E75" i="3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<sst xmlns="http://schemas.openxmlformats.org/spreadsheetml/2006/main" count="1041" uniqueCount="229">
  <si>
    <t xml:space="preserve"> </t>
  </si>
  <si>
    <t>PEMERINTAH KABUPATEN SUMBA BARAT</t>
  </si>
  <si>
    <r>
      <t xml:space="preserve"> </t>
    </r>
    <r>
      <rPr>
        <b/>
        <i/>
        <sz val="18"/>
        <color theme="1"/>
        <rFont val="Arial"/>
        <family val="2"/>
      </rPr>
      <t>DINAS PEMBERDAYAAN MASYARAKAT DAN DESA</t>
    </r>
  </si>
  <si>
    <t xml:space="preserve">     Jalan Weekarou Nomor :  -  Telp.  Nomor : ( 0387 ) 21124 -  Waikabubak </t>
  </si>
  <si>
    <t xml:space="preserve">      email bpmd_sumbar@yahoo.co.id</t>
  </si>
  <si>
    <t>NO.</t>
  </si>
  <si>
    <t>KECAMATAN</t>
  </si>
  <si>
    <t>JUMLAH DESA</t>
  </si>
  <si>
    <t>Tana Righu</t>
  </si>
  <si>
    <t>Loli</t>
  </si>
  <si>
    <t>Wanukaka</t>
  </si>
  <si>
    <t>Kota Waikabubak</t>
  </si>
  <si>
    <t>Lamboya</t>
  </si>
  <si>
    <t>Laboya Barat</t>
  </si>
  <si>
    <t>Jumlah</t>
  </si>
  <si>
    <t xml:space="preserve">JUMLAH </t>
  </si>
  <si>
    <t>RT</t>
  </si>
  <si>
    <t>RW</t>
  </si>
  <si>
    <t>DESA</t>
  </si>
  <si>
    <t>Loko Ry</t>
  </si>
  <si>
    <t>Lolo Wano</t>
  </si>
  <si>
    <t>Malata</t>
  </si>
  <si>
    <t>Ngadu Pada</t>
  </si>
  <si>
    <t>Lingu Lango</t>
  </si>
  <si>
    <t>Karaka Nduku</t>
  </si>
  <si>
    <t>Wee Patola</t>
  </si>
  <si>
    <t>Zala Kadu</t>
  </si>
  <si>
    <t>Bondo Tera</t>
  </si>
  <si>
    <t>Manu Kuku</t>
  </si>
  <si>
    <t>Lolo Tana</t>
  </si>
  <si>
    <t>Kareka Nduku Utara</t>
  </si>
  <si>
    <t>Kareka Nduku Selatan</t>
  </si>
  <si>
    <t>Manu Mada</t>
  </si>
  <si>
    <t>Elu Loda</t>
  </si>
  <si>
    <t>Kalebu Ana Kaka</t>
  </si>
  <si>
    <t>Tarona</t>
  </si>
  <si>
    <t>Bera Dolu</t>
  </si>
  <si>
    <t>Doka Kaka</t>
  </si>
  <si>
    <t>Tana Rara</t>
  </si>
  <si>
    <t>Bali Ledo</t>
  </si>
  <si>
    <t>Dedekadu</t>
  </si>
  <si>
    <t>Ubu Pede</t>
  </si>
  <si>
    <t>Tema Tana</t>
  </si>
  <si>
    <t>Ubu Raya</t>
  </si>
  <si>
    <t>Manola</t>
  </si>
  <si>
    <t>Katiku Loku</t>
  </si>
  <si>
    <t>Hupu Mada</t>
  </si>
  <si>
    <t>Praibakul</t>
  </si>
  <si>
    <t>Hoba Wawi</t>
  </si>
  <si>
    <t>Waihura</t>
  </si>
  <si>
    <t>Pahola</t>
  </si>
  <si>
    <t>Bali Loku</t>
  </si>
  <si>
    <t>Tara Manu</t>
  </si>
  <si>
    <t>Mamodu</t>
  </si>
  <si>
    <t>Rua</t>
  </si>
  <si>
    <t>Rewa Rara</t>
  </si>
  <si>
    <t>Wei Mangoma</t>
  </si>
  <si>
    <t>Ana Wolu</t>
  </si>
  <si>
    <t>Pari Rara</t>
  </si>
  <si>
    <t>Patiala Bawa</t>
  </si>
  <si>
    <t>Wailibo</t>
  </si>
  <si>
    <t>Lamboya Bawah</t>
  </si>
  <si>
    <t>Watu Karere</t>
  </si>
  <si>
    <t>Kabu Karudi</t>
  </si>
  <si>
    <t>Rajaka</t>
  </si>
  <si>
    <t>Sodana</t>
  </si>
  <si>
    <t>Laboya Dete</t>
  </si>
  <si>
    <t>Ringu Rara</t>
  </si>
  <si>
    <t>Bodo Hula</t>
  </si>
  <si>
    <t>Pala Moko</t>
  </si>
  <si>
    <t>Kodaka</t>
  </si>
  <si>
    <t>Tebara</t>
  </si>
  <si>
    <t>Kalembu Kuni</t>
  </si>
  <si>
    <t>Soba Rade</t>
  </si>
  <si>
    <t>Lapale</t>
  </si>
  <si>
    <t>Modu Waimaringu</t>
  </si>
  <si>
    <t>Puu Mawo</t>
  </si>
  <si>
    <t>Wee Tana</t>
  </si>
  <si>
    <t>Gaura</t>
  </si>
  <si>
    <t>Patiala Dete</t>
  </si>
  <si>
    <t>Harona Kalla</t>
  </si>
  <si>
    <t>LOLI</t>
  </si>
  <si>
    <t>WANUKAKA</t>
  </si>
  <si>
    <t>LAMBOYA</t>
  </si>
  <si>
    <t>KOTA WAIKABUBAK</t>
  </si>
  <si>
    <t>LABOYA BARAT</t>
  </si>
  <si>
    <t>Wano Kaza</t>
  </si>
  <si>
    <t>JUMLAH PKK AKTIF</t>
  </si>
  <si>
    <t>JUMLAH LPM</t>
  </si>
  <si>
    <t>JUMLAH KANTOR DESA</t>
  </si>
  <si>
    <t xml:space="preserve">              </t>
  </si>
  <si>
    <t>REKAPAPITULASI INDEKS DESA MEMBANGUN (IDM) TAHUN 2021</t>
  </si>
  <si>
    <t>KODE PROV</t>
  </si>
  <si>
    <t>NAMA PROVINSI</t>
  </si>
  <si>
    <t>KODE KAB</t>
  </si>
  <si>
    <t>NAMA KABUPATEN</t>
  </si>
  <si>
    <t>KODE KEC</t>
  </si>
  <si>
    <t>NAMA KECAMATAN</t>
  </si>
  <si>
    <t>KODE DESA</t>
  </si>
  <si>
    <t>NAMA DESA</t>
  </si>
  <si>
    <t>IKS 2021</t>
  </si>
  <si>
    <t>IKE 2021</t>
  </si>
  <si>
    <t>IKL 2021</t>
  </si>
  <si>
    <t>NILAI IDM 2021</t>
  </si>
  <si>
    <t>STATUS IDM 2021</t>
  </si>
  <si>
    <t>NUSA TENGGARA TIMUR</t>
  </si>
  <si>
    <t>KABUPATEN SUMBA BARAT</t>
  </si>
  <si>
    <t>TANA RIGHU</t>
  </si>
  <si>
    <t>LOKO RY</t>
  </si>
  <si>
    <t>BERKEMBANG</t>
  </si>
  <si>
    <t>TERTINGGAL</t>
  </si>
  <si>
    <t>LOLO WANO</t>
  </si>
  <si>
    <t>MALATA</t>
  </si>
  <si>
    <t>NGADU PADA</t>
  </si>
  <si>
    <t>LINGU LANGO</t>
  </si>
  <si>
    <t>KARAKA NDUKU</t>
  </si>
  <si>
    <t>WANO KASA</t>
  </si>
  <si>
    <t>WEE PATOLA</t>
  </si>
  <si>
    <t>ZALA KADU</t>
  </si>
  <si>
    <t>BONDO TERA</t>
  </si>
  <si>
    <t>MANU KUKU</t>
  </si>
  <si>
    <t>LOLO TANA</t>
  </si>
  <si>
    <t>KAREKA NDUKU UTARA</t>
  </si>
  <si>
    <t>KAREKA NDUKU SELATAN</t>
  </si>
  <si>
    <t>MANU MADA</t>
  </si>
  <si>
    <t>ELU LODA</t>
  </si>
  <si>
    <t>KALEBU ANA KAKA</t>
  </si>
  <si>
    <t>TARONA</t>
  </si>
  <si>
    <t>BERA DOLU</t>
  </si>
  <si>
    <t>DOKA KAKA</t>
  </si>
  <si>
    <t>TANA RARA</t>
  </si>
  <si>
    <t>BALI LEDO</t>
  </si>
  <si>
    <t>DEDEKADU</t>
  </si>
  <si>
    <t>UBU PEDE</t>
  </si>
  <si>
    <t>TEMA TANA</t>
  </si>
  <si>
    <t>UBU RAYA</t>
  </si>
  <si>
    <t>MANOLA</t>
  </si>
  <si>
    <t>WANOKAKA</t>
  </si>
  <si>
    <t>KATIKU LOKU</t>
  </si>
  <si>
    <t>HUPU MADA</t>
  </si>
  <si>
    <t>PRAIBAKUL</t>
  </si>
  <si>
    <t>HOBA WAWI</t>
  </si>
  <si>
    <t>WAIHURA</t>
  </si>
  <si>
    <t>PAHOLA</t>
  </si>
  <si>
    <t>BALI LOKU</t>
  </si>
  <si>
    <t>TARA MANU</t>
  </si>
  <si>
    <t>MAMODU</t>
  </si>
  <si>
    <t>RUA</t>
  </si>
  <si>
    <t>REWA RARA</t>
  </si>
  <si>
    <t>WEI MANGOMA</t>
  </si>
  <si>
    <t>ANA WOLU</t>
  </si>
  <si>
    <t>PARI RARA</t>
  </si>
  <si>
    <t>PATIALA BAWA</t>
  </si>
  <si>
    <t>WAILIBO</t>
  </si>
  <si>
    <t>LAMBOYA BAWAH</t>
  </si>
  <si>
    <t>WATU KARERE</t>
  </si>
  <si>
    <t>KABU KARUDI</t>
  </si>
  <si>
    <t>RAJAKA</t>
  </si>
  <si>
    <t>SODANA</t>
  </si>
  <si>
    <t>LABOYA DETE</t>
  </si>
  <si>
    <t>RINGU RARA</t>
  </si>
  <si>
    <t>BODO HULA</t>
  </si>
  <si>
    <t>PALA MOKO</t>
  </si>
  <si>
    <t>KODAKA</t>
  </si>
  <si>
    <t>TEBARA</t>
  </si>
  <si>
    <t>MAJU</t>
  </si>
  <si>
    <t>KALEMBU KUNI</t>
  </si>
  <si>
    <t>SOBA RADE</t>
  </si>
  <si>
    <t>LAPALE</t>
  </si>
  <si>
    <t>MODU WAIMARINGU</t>
  </si>
  <si>
    <t>PUU MAWO</t>
  </si>
  <si>
    <t>WEE TANA</t>
  </si>
  <si>
    <t>GAURA</t>
  </si>
  <si>
    <t>PATIALA DETE</t>
  </si>
  <si>
    <t>HARONA KALLA</t>
  </si>
  <si>
    <t>Katikuloku</t>
  </si>
  <si>
    <t>Taramanu</t>
  </si>
  <si>
    <t>Waimangoma</t>
  </si>
  <si>
    <t>KEPALA DINAS PEMBERDAYAAN MASYARAKAT DAN DESA KABUPATEN SUMBA BARAT,</t>
  </si>
  <si>
    <t>Pembina Utama Muda – IV/c</t>
  </si>
  <si>
    <t>NIP. 19740131 199903 1 010</t>
  </si>
  <si>
    <t>Y. J DAPAMERANG, SP.MM</t>
  </si>
  <si>
    <t>PROGRESS INDEKS DESA MEMBANGUN (IDM) TAHUN 2022</t>
  </si>
  <si>
    <t>VERIFIKASI</t>
  </si>
  <si>
    <t>STATUS</t>
  </si>
  <si>
    <t>IKS 2022</t>
  </si>
  <si>
    <t>IKE 2022</t>
  </si>
  <si>
    <t>IKL 2022</t>
  </si>
  <si>
    <t>NILAI IDM 2022</t>
  </si>
  <si>
    <t>STATUS IDM 2022</t>
  </si>
  <si>
    <t>KEC</t>
  </si>
  <si>
    <t>KAB</t>
  </si>
  <si>
    <t>PROV</t>
  </si>
  <si>
    <t>verified</t>
  </si>
  <si>
    <t>DATA JUMLAH DESA KABUPATEN SUMBA BARAT TAHUN 2017-2022</t>
  </si>
  <si>
    <t>KEPALA DINAS PEMBERDAYAAN MASYARAKAT DAN DESA
 KABUPATEN SUMBA BARAT,</t>
  </si>
  <si>
    <t>DATA DESA WISATA KABUPATEN SUMBA BARAT TAHUN 2023</t>
  </si>
  <si>
    <t>DATA JUMLAH KANTOR DESA KABUPATEN SUMBA BARAT TAHUN 2023</t>
  </si>
  <si>
    <t>DATA JUMLAH LPM DESA KABUPATEN SUMBA BARAT TAHUN 2023</t>
  </si>
  <si>
    <t>DATA JUMLAH PKK AKTIF DESA KABUPATEN SUMBA BARAT TAHUN 2023</t>
  </si>
  <si>
    <t>DATA JUMLAH RT/RW 63 DESA KABUPATEN SUMBA BARAT TAHUN 2023</t>
  </si>
  <si>
    <t>PAGU TAHUN ANGGARAN 2023</t>
  </si>
  <si>
    <t>No</t>
  </si>
  <si>
    <t>KEBUTUHAN GAJI ADD 12 BULAN</t>
  </si>
  <si>
    <t>SELAIN GAJI</t>
  </si>
  <si>
    <t>PAGU ADD</t>
  </si>
  <si>
    <t>SELISIH/ DESA</t>
  </si>
  <si>
    <t>ADD</t>
  </si>
  <si>
    <t>BHP</t>
  </si>
  <si>
    <t>DD</t>
  </si>
  <si>
    <t>TOTAL TRANSFER</t>
  </si>
  <si>
    <t>PAGU 2022</t>
  </si>
  <si>
    <t>75% DARI PAGU DD</t>
  </si>
  <si>
    <t>25%</t>
  </si>
  <si>
    <t>TAHAP 1</t>
  </si>
  <si>
    <t>JUMLAH KPM</t>
  </si>
  <si>
    <t>TOTAL BLT 1 TAHUN</t>
  </si>
  <si>
    <t>SISA PENYALURAN DARI 25 %</t>
  </si>
  <si>
    <t>I</t>
  </si>
  <si>
    <t>Wano Kasa</t>
  </si>
  <si>
    <t>II</t>
  </si>
  <si>
    <t>III</t>
  </si>
  <si>
    <t>1V</t>
  </si>
  <si>
    <t>V</t>
  </si>
  <si>
    <t>VI</t>
  </si>
  <si>
    <t>JUMLAH</t>
  </si>
  <si>
    <t>PAGU 2023</t>
  </si>
  <si>
    <t>TOTAL</t>
  </si>
  <si>
    <t>WAIKABUBAK, 3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</si>
</sst>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 &quot;Desa&quot;"/>
    <numFmt numFmtId="165" formatCode="0\ &quot;orang&quot;"/>
    <numFmt numFmtId="166" formatCode="0&quot;.&quot;"/>
    <numFmt numFmtId="167" formatCode="_(* #,##0_);_(* \(#,##0\);_(* &quot;-&quot;_);_(@_)"/>
    <numFmt numFmtId="168" formatCode="_(* #,##0.00_);_(* \(#,##0.00\);_(* &quot;-&quot;_);_(@_)"/>
    <numFmt numFmtId="169" formatCode="_(* #,##0.00_);_(* \(#,##0.00\);_(* &quot;-&quot;??_);_(@_)"/>
    <numFmt numFmtId="170" formatCode="_(* #,##0_);_(* \(#,##0\);_(* &quot;-&quot;??_);_(@_)"/>
    <numFmt numFmtId="171" formatCode="_(* #,##0.0_);_(* \(#,##0.0\);_(* &quot;-&quot;_);_(@_)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1"/>
      <color theme="1"/>
      <name val="Arial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rgb="FF3E4B5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1" fillId="0" borderId="0"/>
    <xf numFmtId="0" fontId="19" fillId="0" borderId="0"/>
    <xf numFmtId="0" fontId="20" fillId="0" borderId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2" fillId="0" borderId="1" xfId="0" applyFont="1" applyBorder="1"/>
    <xf numFmtId="165" fontId="8" fillId="0" borderId="1" xfId="0" applyNumberFormat="1" applyFont="1" applyBorder="1"/>
    <xf numFmtId="166" fontId="8" fillId="0" borderId="1" xfId="0" applyNumberFormat="1" applyFont="1" applyBorder="1"/>
    <xf numFmtId="0" fontId="8" fillId="0" borderId="0" xfId="0" applyFont="1" applyAlignment="1">
      <alignment horizontal="center" vertical="center"/>
    </xf>
    <xf numFmtId="165" fontId="8" fillId="2" borderId="1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1" fillId="0" borderId="0" xfId="2"/>
    <xf numFmtId="0" fontId="11" fillId="0" borderId="0" xfId="2" applyAlignment="1">
      <alignment wrapText="1"/>
    </xf>
    <xf numFmtId="0" fontId="11" fillId="3" borderId="0" xfId="2" applyFill="1" applyAlignment="1">
      <alignment wrapText="1"/>
    </xf>
    <xf numFmtId="0" fontId="12" fillId="3" borderId="0" xfId="2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7" fillId="0" borderId="0" xfId="2" applyFont="1"/>
    <xf numFmtId="0" fontId="17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vertical="center" wrapText="1"/>
    </xf>
    <xf numFmtId="0" fontId="17" fillId="3" borderId="1" xfId="2" applyFont="1" applyFill="1" applyBorder="1" applyAlignment="1">
      <alignment vertical="center"/>
    </xf>
    <xf numFmtId="0" fontId="17" fillId="3" borderId="1" xfId="2" applyFont="1" applyFill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4" applyFont="1"/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21" fillId="0" borderId="0" xfId="3" applyFont="1" applyAlignment="1">
      <alignment vertical="center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3" applyFont="1" applyAlignment="1">
      <alignment horizontal="right" vertical="center" wrapText="1"/>
    </xf>
    <xf numFmtId="0" fontId="22" fillId="0" borderId="0" xfId="2" applyFont="1"/>
    <xf numFmtId="0" fontId="22" fillId="0" borderId="0" xfId="2" applyFont="1" applyAlignment="1">
      <alignment horizontal="right" vertical="center"/>
    </xf>
    <xf numFmtId="0" fontId="24" fillId="5" borderId="7" xfId="2" applyFont="1" applyFill="1" applyBorder="1" applyAlignment="1">
      <alignment horizontal="center" vertical="center" wrapText="1"/>
    </xf>
    <xf numFmtId="0" fontId="22" fillId="7" borderId="7" xfId="2" applyFont="1" applyFill="1" applyBorder="1" applyAlignment="1">
      <alignment horizontal="center" vertical="center" wrapText="1"/>
    </xf>
    <xf numFmtId="0" fontId="22" fillId="7" borderId="7" xfId="2" applyFont="1" applyFill="1" applyBorder="1" applyAlignment="1">
      <alignment vertical="center" wrapText="1"/>
    </xf>
    <xf numFmtId="0" fontId="11" fillId="7" borderId="0" xfId="2" applyFill="1" applyAlignment="1">
      <alignment wrapText="1"/>
    </xf>
    <xf numFmtId="0" fontId="22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vertical="center" wrapText="1"/>
    </xf>
    <xf numFmtId="0" fontId="11" fillId="7" borderId="0" xfId="2" applyFill="1"/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1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167" fontId="2" fillId="0" borderId="2" xfId="5" applyFont="1" applyBorder="1" applyAlignment="1">
      <alignment horizontal="center" vertical="center" wrapText="1"/>
    </xf>
    <xf numFmtId="167" fontId="2" fillId="0" borderId="1" xfId="5" applyFont="1" applyBorder="1" applyAlignment="1">
      <alignment horizontal="center" vertical="center" wrapText="1"/>
    </xf>
    <xf numFmtId="167" fontId="2" fillId="0" borderId="0" xfId="5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167" fontId="2" fillId="0" borderId="3" xfId="5" applyFont="1" applyBorder="1" applyAlignment="1">
      <alignment horizontal="center" vertical="center" wrapText="1"/>
    </xf>
    <xf numFmtId="167" fontId="2" fillId="0" borderId="1" xfId="5" quotePrefix="1" applyFont="1" applyBorder="1" applyAlignment="1">
      <alignment horizontal="center" vertical="center" wrapText="1"/>
    </xf>
    <xf numFmtId="167" fontId="2" fillId="0" borderId="1" xfId="5" quotePrefix="1" applyFont="1" applyBorder="1" applyAlignment="1">
      <alignment horizontal="center" vertical="center"/>
    </xf>
    <xf numFmtId="167" fontId="2" fillId="0" borderId="1" xfId="5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167" fontId="25" fillId="0" borderId="1" xfId="5" applyFont="1" applyFill="1" applyBorder="1" applyAlignment="1">
      <alignment horizontal="center" vertical="center"/>
    </xf>
    <xf numFmtId="167" fontId="26" fillId="0" borderId="1" xfId="5" applyFont="1" applyFill="1" applyBorder="1" applyAlignment="1">
      <alignment vertical="center"/>
    </xf>
    <xf numFmtId="168" fontId="2" fillId="0" borderId="1" xfId="5" applyNumberFormat="1" applyFont="1" applyBorder="1" applyAlignment="1">
      <alignment vertical="center"/>
    </xf>
    <xf numFmtId="167" fontId="2" fillId="0" borderId="1" xfId="5" applyFont="1" applyBorder="1" applyAlignment="1">
      <alignment vertical="center"/>
    </xf>
    <xf numFmtId="167" fontId="2" fillId="0" borderId="1" xfId="5" applyFont="1" applyBorder="1" applyAlignment="1">
      <alignment horizontal="left" vertical="center"/>
    </xf>
    <xf numFmtId="0" fontId="2" fillId="0" borderId="0" xfId="4" applyFont="1" applyAlignment="1">
      <alignment vertical="center"/>
    </xf>
    <xf numFmtId="167" fontId="27" fillId="0" borderId="1" xfId="5" applyFont="1" applyFill="1" applyBorder="1" applyAlignment="1">
      <alignment horizontal="center" vertical="center"/>
    </xf>
    <xf numFmtId="167" fontId="27" fillId="0" borderId="1" xfId="5" applyFont="1" applyFill="1" applyBorder="1" applyAlignment="1">
      <alignment vertical="center"/>
    </xf>
    <xf numFmtId="168" fontId="27" fillId="0" borderId="1" xfId="5" applyNumberFormat="1" applyFont="1" applyBorder="1" applyAlignment="1">
      <alignment vertical="center"/>
    </xf>
    <xf numFmtId="167" fontId="27" fillId="0" borderId="1" xfId="5" applyFont="1" applyBorder="1" applyAlignment="1">
      <alignment horizontal="left" vertical="center"/>
    </xf>
    <xf numFmtId="167" fontId="27" fillId="0" borderId="1" xfId="5" applyFont="1" applyBorder="1" applyAlignment="1">
      <alignment vertical="center"/>
    </xf>
    <xf numFmtId="167" fontId="28" fillId="0" borderId="1" xfId="5" applyFont="1" applyBorder="1" applyAlignment="1">
      <alignment vertical="center"/>
    </xf>
    <xf numFmtId="167" fontId="27" fillId="0" borderId="1" xfId="5" applyFont="1" applyBorder="1" applyAlignment="1">
      <alignment horizontal="center" vertical="center"/>
    </xf>
    <xf numFmtId="167" fontId="27" fillId="0" borderId="1" xfId="4" applyNumberFormat="1" applyFont="1" applyBorder="1" applyAlignment="1">
      <alignment horizontal="center" vertical="center"/>
    </xf>
    <xf numFmtId="0" fontId="27" fillId="0" borderId="0" xfId="4" applyFont="1" applyAlignment="1">
      <alignment vertical="center"/>
    </xf>
    <xf numFmtId="167" fontId="27" fillId="0" borderId="0" xfId="4" applyNumberFormat="1" applyFont="1" applyAlignment="1">
      <alignment vertical="center"/>
    </xf>
    <xf numFmtId="168" fontId="27" fillId="0" borderId="1" xfId="5" applyNumberFormat="1" applyFont="1" applyFill="1" applyBorder="1" applyAlignment="1">
      <alignment vertical="center"/>
    </xf>
    <xf numFmtId="167" fontId="27" fillId="0" borderId="1" xfId="5" applyFont="1" applyFill="1" applyBorder="1" applyAlignment="1">
      <alignment horizontal="left" vertical="center"/>
    </xf>
    <xf numFmtId="167" fontId="28" fillId="0" borderId="1" xfId="5" applyFont="1" applyFill="1" applyBorder="1" applyAlignment="1">
      <alignment vertical="center"/>
    </xf>
    <xf numFmtId="167" fontId="27" fillId="3" borderId="1" xfId="5" applyFont="1" applyFill="1" applyBorder="1" applyAlignment="1">
      <alignment horizontal="center" vertical="center"/>
    </xf>
    <xf numFmtId="167" fontId="27" fillId="3" borderId="1" xfId="5" applyFont="1" applyFill="1" applyBorder="1" applyAlignment="1">
      <alignment vertical="center"/>
    </xf>
    <xf numFmtId="167" fontId="27" fillId="0" borderId="0" xfId="5" applyFont="1" applyAlignment="1">
      <alignment vertical="center"/>
    </xf>
    <xf numFmtId="0" fontId="27" fillId="0" borderId="1" xfId="4" applyFont="1" applyBorder="1" applyAlignment="1">
      <alignment horizontal="center" vertical="center"/>
    </xf>
    <xf numFmtId="167" fontId="26" fillId="0" borderId="1" xfId="5" applyFont="1" applyFill="1" applyBorder="1" applyAlignment="1">
      <alignment horizontal="center" vertical="center"/>
    </xf>
    <xf numFmtId="168" fontId="26" fillId="0" borderId="1" xfId="5" applyNumberFormat="1" applyFont="1" applyBorder="1" applyAlignment="1">
      <alignment vertical="center"/>
    </xf>
    <xf numFmtId="167" fontId="26" fillId="0" borderId="1" xfId="5" applyFont="1" applyBorder="1" applyAlignment="1">
      <alignment vertical="center"/>
    </xf>
    <xf numFmtId="167" fontId="26" fillId="0" borderId="1" xfId="5" applyFont="1" applyBorder="1" applyAlignment="1">
      <alignment horizontal="center" vertical="center"/>
    </xf>
    <xf numFmtId="0" fontId="26" fillId="0" borderId="0" xfId="4" applyFont="1" applyAlignment="1">
      <alignment vertical="center"/>
    </xf>
    <xf numFmtId="167" fontId="26" fillId="0" borderId="0" xfId="4" applyNumberFormat="1" applyFont="1" applyAlignment="1">
      <alignment vertical="center"/>
    </xf>
    <xf numFmtId="170" fontId="26" fillId="0" borderId="1" xfId="6" applyNumberFormat="1" applyFont="1" applyFill="1" applyBorder="1" applyAlignment="1">
      <alignment horizontal="center" vertical="center"/>
    </xf>
    <xf numFmtId="170" fontId="26" fillId="0" borderId="1" xfId="6" applyNumberFormat="1" applyFont="1" applyFill="1" applyBorder="1" applyAlignment="1">
      <alignment vertical="center"/>
    </xf>
    <xf numFmtId="170" fontId="27" fillId="0" borderId="1" xfId="6" applyNumberFormat="1" applyFont="1" applyFill="1" applyBorder="1" applyAlignment="1">
      <alignment horizontal="center" vertical="center"/>
    </xf>
    <xf numFmtId="170" fontId="27" fillId="0" borderId="1" xfId="6" applyNumberFormat="1" applyFont="1" applyFill="1" applyBorder="1" applyAlignment="1">
      <alignment vertical="center"/>
    </xf>
    <xf numFmtId="171" fontId="27" fillId="0" borderId="1" xfId="4" applyNumberFormat="1" applyFont="1" applyBorder="1" applyAlignment="1">
      <alignment horizontal="center" vertical="center"/>
    </xf>
    <xf numFmtId="168" fontId="26" fillId="0" borderId="1" xfId="4" applyNumberFormat="1" applyFont="1" applyBorder="1" applyAlignment="1">
      <alignment vertical="center"/>
    </xf>
    <xf numFmtId="167" fontId="26" fillId="0" borderId="1" xfId="4" applyNumberFormat="1" applyFont="1" applyBorder="1" applyAlignment="1">
      <alignment vertical="center"/>
    </xf>
    <xf numFmtId="167" fontId="26" fillId="0" borderId="1" xfId="4" applyNumberFormat="1" applyFont="1" applyBorder="1" applyAlignment="1">
      <alignment horizontal="center" vertical="center"/>
    </xf>
    <xf numFmtId="168" fontId="29" fillId="0" borderId="0" xfId="4" applyNumberFormat="1" applyFont="1" applyAlignment="1">
      <alignment vertical="center"/>
    </xf>
    <xf numFmtId="0" fontId="29" fillId="0" borderId="0" xfId="4" applyFont="1" applyAlignment="1">
      <alignment vertical="center"/>
    </xf>
    <xf numFmtId="167" fontId="29" fillId="0" borderId="0" xfId="4" applyNumberFormat="1" applyFont="1" applyAlignment="1">
      <alignment vertical="center"/>
    </xf>
    <xf numFmtId="167" fontId="8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center" vertical="center"/>
    </xf>
    <xf numFmtId="168" fontId="2" fillId="0" borderId="0" xfId="4" applyNumberFormat="1" applyFont="1" applyAlignment="1">
      <alignment horizontal="left" vertical="center"/>
    </xf>
    <xf numFmtId="168" fontId="8" fillId="0" borderId="0" xfId="4" applyNumberFormat="1" applyFont="1" applyAlignment="1">
      <alignment horizontal="left" vertical="center"/>
    </xf>
    <xf numFmtId="167" fontId="8" fillId="0" borderId="0" xfId="4" applyNumberFormat="1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167" fontId="2" fillId="0" borderId="0" xfId="5" applyFont="1" applyBorder="1" applyAlignment="1">
      <alignment horizontal="left" vertical="center"/>
    </xf>
    <xf numFmtId="167" fontId="8" fillId="0" borderId="0" xfId="5" applyFont="1" applyAlignment="1">
      <alignment vertical="center"/>
    </xf>
    <xf numFmtId="167" fontId="8" fillId="0" borderId="0" xfId="5" applyFont="1" applyAlignment="1">
      <alignment horizontal="center" vertical="center"/>
    </xf>
    <xf numFmtId="167" fontId="2" fillId="0" borderId="0" xfId="4" applyNumberFormat="1" applyFont="1" applyAlignment="1">
      <alignment horizontal="left" vertical="center"/>
    </xf>
    <xf numFmtId="3" fontId="2" fillId="0" borderId="0" xfId="4" applyNumberFormat="1" applyFont="1" applyAlignment="1">
      <alignment horizontal="left" vertical="center"/>
    </xf>
    <xf numFmtId="3" fontId="2" fillId="0" borderId="0" xfId="4" applyNumberFormat="1" applyFont="1" applyAlignment="1">
      <alignment horizontal="right" vertical="center"/>
    </xf>
    <xf numFmtId="168" fontId="8" fillId="0" borderId="0" xfId="4" applyNumberFormat="1" applyFont="1" applyAlignment="1">
      <alignment vertical="center"/>
    </xf>
    <xf numFmtId="0" fontId="2" fillId="0" borderId="0" xfId="4" applyFont="1" applyAlignment="1">
      <alignment horizontal="left" vertical="center"/>
    </xf>
    <xf numFmtId="169" fontId="8" fillId="0" borderId="0" xfId="4" applyNumberFormat="1" applyFont="1" applyAlignment="1">
      <alignment vertical="center"/>
    </xf>
    <xf numFmtId="0" fontId="1" fillId="0" borderId="0" xfId="4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3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3" fillId="3" borderId="0" xfId="2" applyFont="1" applyFill="1" applyAlignment="1">
      <alignment horizontal="center"/>
    </xf>
    <xf numFmtId="0" fontId="18" fillId="0" borderId="0" xfId="2" applyFont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2" fillId="3" borderId="0" xfId="2" applyFont="1" applyFill="1" applyAlignment="1">
      <alignment horizontal="center"/>
    </xf>
    <xf numFmtId="0" fontId="11" fillId="3" borderId="0" xfId="2" applyFill="1" applyAlignment="1">
      <alignment horizontal="center" wrapText="1"/>
    </xf>
    <xf numFmtId="0" fontId="24" fillId="5" borderId="7" xfId="2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24" fillId="6" borderId="7" xfId="2" applyFont="1" applyFill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170" fontId="27" fillId="0" borderId="1" xfId="6" applyNumberFormat="1" applyFont="1" applyFill="1" applyBorder="1" applyAlignment="1">
      <alignment horizontal="center" vertical="center"/>
    </xf>
    <xf numFmtId="167" fontId="2" fillId="0" borderId="1" xfId="5" applyFont="1" applyFill="1" applyBorder="1" applyAlignment="1">
      <alignment horizontal="center" vertical="center"/>
    </xf>
    <xf numFmtId="168" fontId="2" fillId="0" borderId="1" xfId="5" applyNumberFormat="1" applyFont="1" applyBorder="1" applyAlignment="1">
      <alignment horizontal="center" vertical="center" wrapText="1"/>
    </xf>
    <xf numFmtId="167" fontId="2" fillId="0" borderId="2" xfId="5" applyFont="1" applyBorder="1" applyAlignment="1">
      <alignment horizontal="center" vertical="center" wrapText="1"/>
    </xf>
    <xf numFmtId="167" fontId="2" fillId="0" borderId="3" xfId="5" applyFont="1" applyBorder="1" applyAlignment="1">
      <alignment horizontal="center" vertical="center" wrapText="1"/>
    </xf>
    <xf numFmtId="167" fontId="2" fillId="0" borderId="1" xfId="5" applyFont="1" applyBorder="1" applyAlignment="1">
      <alignment horizontal="center" vertical="center" wrapText="1"/>
    </xf>
    <xf numFmtId="167" fontId="2" fillId="0" borderId="2" xfId="5" applyFont="1" applyBorder="1" applyAlignment="1">
      <alignment horizontal="center" vertical="center"/>
    </xf>
    <xf numFmtId="167" fontId="2" fillId="0" borderId="3" xfId="5" applyFont="1" applyBorder="1" applyAlignment="1">
      <alignment horizontal="center" vertical="center"/>
    </xf>
    <xf numFmtId="167" fontId="27" fillId="0" borderId="1" xfId="5" applyFont="1" applyFill="1" applyBorder="1" applyAlignment="1">
      <alignment horizontal="center" vertical="center"/>
    </xf>
    <xf numFmtId="170" fontId="26" fillId="0" borderId="1" xfId="6" applyNumberFormat="1" applyFont="1" applyFill="1" applyBorder="1" applyAlignment="1">
      <alignment horizontal="center" vertical="center"/>
    </xf>
    <xf numFmtId="168" fontId="2" fillId="0" borderId="0" xfId="4" applyNumberFormat="1" applyFont="1" applyAlignment="1">
      <alignment horizontal="left" vertical="center"/>
    </xf>
  </cellXfs>
  <cellStyles count="7">
    <cellStyle name="Comma [0] 2" xfId="5" xr:uid="{9AE5FAC8-AE7D-4D95-B7E6-56BD3806EDA6}"/>
    <cellStyle name="Comma 2" xfId="6" xr:uid="{69E0C9FC-4B17-4213-B938-19009A043CA4}"/>
    <cellStyle name="Normal" xfId="0" builtinId="0"/>
    <cellStyle name="Normal 10" xfId="1" xr:uid="{21B66EC2-4692-40D8-9378-D03B6E4ABFB3}"/>
    <cellStyle name="Normal 2" xfId="2" xr:uid="{B85030F0-3C89-4253-BE14-BDBFAC63CC4A}"/>
    <cellStyle name="Normal 2 5" xfId="3" xr:uid="{C5351B79-7A1C-400A-BDCF-93B7F2894F1A}"/>
    <cellStyle name="Normal 4 2" xfId="4" xr:uid="{5111937C-AE63-45BB-9198-B8EC0DAC334D}"/>
  </cellStyles>
  <dxfs count="6"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258418</xdr:colOff>
      <xdr:row>0</xdr:row>
      <xdr:rowOff>182217</xdr:rowOff>
    </xdr:from>
    <xdr:to>
      <xdr:col>1</xdr:col>
      <xdr:colOff>563218</xdr:colOff>
      <xdr:row>5</xdr:row>
      <xdr:rowOff>60297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2FBA5-18F3-8AF2-5D69-336B2DB8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418" y="182217"/>
          <a:ext cx="917713" cy="97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A6D7FAA-17D4-8BEF-1183-E56FC3BB9B9B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709422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202107</xdr:rowOff>
    </xdr:from>
    <xdr:to>
      <xdr:col>1</xdr:col>
      <xdr:colOff>67234</xdr:colOff>
      <xdr:row>3</xdr:row>
      <xdr:rowOff>173169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DFB436-EF1F-4F4F-B96B-72E41FAB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202107"/>
          <a:ext cx="776941" cy="71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173467</xdr:colOff>
      <xdr:row>5</xdr:row>
      <xdr:rowOff>171824</xdr:rowOff>
    </xdr:from>
    <xdr:to>
      <xdr:col>6</xdr:col>
      <xdr:colOff>1531471</xdr:colOff>
      <xdr:row>6</xdr:row>
      <xdr:rowOff>149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E44497C-C507-4F75-8794-FAE572A9CF82}"/>
            </a:ext>
          </a:extLst>
        </xdr:cNvPr>
        <xdr:cNvSpPr>
          <a:spLocks noChangeShapeType="1"/>
        </xdr:cNvSpPr>
      </xdr:nvSpPr>
      <xdr:spPr bwMode="auto">
        <a:xfrm flipV="1">
          <a:off x="173467" y="1270000"/>
          <a:ext cx="6871298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194387</xdr:colOff>
      <xdr:row>0</xdr:row>
      <xdr:rowOff>159864</xdr:rowOff>
    </xdr:from>
    <xdr:to>
      <xdr:col>3</xdr:col>
      <xdr:colOff>556259</xdr:colOff>
      <xdr:row>5</xdr:row>
      <xdr:rowOff>37944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85FF1-744C-4C89-8545-30148516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75" y="159864"/>
          <a:ext cx="913933" cy="97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38877</xdr:colOff>
      <xdr:row>6</xdr:row>
      <xdr:rowOff>23328</xdr:rowOff>
    </xdr:from>
    <xdr:to>
      <xdr:col>9</xdr:col>
      <xdr:colOff>746448</xdr:colOff>
      <xdr:row>6</xdr:row>
      <xdr:rowOff>46653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23587D0-4789-469E-A0A7-499EF2C076C0}"/>
            </a:ext>
          </a:extLst>
        </xdr:cNvPr>
        <xdr:cNvSpPr>
          <a:spLocks noChangeShapeType="1"/>
        </xdr:cNvSpPr>
      </xdr:nvSpPr>
      <xdr:spPr bwMode="auto">
        <a:xfrm>
          <a:off x="614265" y="1306287"/>
          <a:ext cx="6702489" cy="233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</xdr:row>
      <xdr:rowOff>12700</xdr:rowOff>
    </xdr:from>
    <xdr:to>
      <xdr:col>3</xdr:col>
      <xdr:colOff>254000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072E8-BBA3-4092-A516-1E47A0EA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DAB89DD-BFE1-4BD8-8BA0-A587E0CDDBEC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5725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1</xdr:row>
      <xdr:rowOff>12700</xdr:rowOff>
    </xdr:from>
    <xdr:to>
      <xdr:col>3</xdr:col>
      <xdr:colOff>190500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6CF87-919F-4EB2-8821-D81CB8C3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6355DBA-5CE5-42BE-8188-C01F6712E564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5725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1</xdr:row>
      <xdr:rowOff>12700</xdr:rowOff>
    </xdr:from>
    <xdr:to>
      <xdr:col>3</xdr:col>
      <xdr:colOff>228600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C483D-64B7-483D-AB42-20ED0A6C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E3D4A18-3B67-4F58-B510-45CC0078538E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6868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0</xdr:row>
      <xdr:rowOff>88900</xdr:rowOff>
    </xdr:from>
    <xdr:to>
      <xdr:col>3</xdr:col>
      <xdr:colOff>1028700</xdr:colOff>
      <xdr:row>4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6DB82-311E-4492-B03F-52A383AB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71780"/>
          <a:ext cx="822960" cy="97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5</xdr:row>
      <xdr:rowOff>53340</xdr:rowOff>
    </xdr:from>
    <xdr:to>
      <xdr:col>16</xdr:col>
      <xdr:colOff>838200</xdr:colOff>
      <xdr:row>5</xdr:row>
      <xdr:rowOff>60960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693E23E-7207-4B90-B91D-CFF57C9AB9B0}"/>
            </a:ext>
          </a:extLst>
        </xdr:cNvPr>
        <xdr:cNvSpPr>
          <a:spLocks noChangeShapeType="1"/>
        </xdr:cNvSpPr>
      </xdr:nvSpPr>
      <xdr:spPr bwMode="auto">
        <a:xfrm flipV="1">
          <a:off x="76200" y="1333500"/>
          <a:ext cx="799338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0</xdr:row>
      <xdr:rowOff>88900</xdr:rowOff>
    </xdr:from>
    <xdr:to>
      <xdr:col>3</xdr:col>
      <xdr:colOff>1028700</xdr:colOff>
      <xdr:row>4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4BC37-98C5-4649-A03D-8DCFF8331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71780"/>
          <a:ext cx="822960" cy="97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322729</xdr:colOff>
      <xdr:row>5</xdr:row>
      <xdr:rowOff>43030</xdr:rowOff>
    </xdr:from>
    <xdr:to>
      <xdr:col>11</xdr:col>
      <xdr:colOff>1147482</xdr:colOff>
      <xdr:row>5</xdr:row>
      <xdr:rowOff>44823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076535F-42EC-4E15-B297-AC09752975DA}"/>
            </a:ext>
          </a:extLst>
        </xdr:cNvPr>
        <xdr:cNvSpPr>
          <a:spLocks noChangeShapeType="1"/>
        </xdr:cNvSpPr>
      </xdr:nvSpPr>
      <xdr:spPr bwMode="auto">
        <a:xfrm>
          <a:off x="322729" y="1136724"/>
          <a:ext cx="7593106" cy="1793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304800</xdr:colOff>
      <xdr:row>0</xdr:row>
      <xdr:rowOff>123712</xdr:rowOff>
    </xdr:from>
    <xdr:to>
      <xdr:col>1</xdr:col>
      <xdr:colOff>706419</xdr:colOff>
      <xdr:row>5</xdr:row>
      <xdr:rowOff>298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2EC394-DFB6-463C-9910-E0AC7E5B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712"/>
          <a:ext cx="822960" cy="97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1.%20SIMULASI%20ADD%20PERUBAHAN%202021%20Kec.%20Tana%20Righ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2023/1.%20SIMULASI%20ADD%202023%20Kec.%20Tana%20Righ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2.%20SIMULASI%20ADD%20PERUBAHAN%202021%20Kec.%20Lol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3.%20SIMULASI%20ADD%20PERUBAHAN%202021%20Kec.%20Wanukak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2023/4.%20SIMULASI%20ADD%202023%20KEC%20LAMBOY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4.%20SIMULASI%20ADD%20PERUBAHAN%202021%20KEC%20LAMBOY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5.%20SIMULASI%20ADD%20PERUBAHAN%202021%20Kec%20Kot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2023/6.%20SIMULASI%20ADD%202023%20Laboya%20Bara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%20SISKEUDES/ADMIN%202019-2022/ADMIN%202023/Simulasi%20ADD%20Perubahan%20ADD%202021%20pak%20seno/6.%20SIMULASI_ADD_PERUBAHAN_2021%20Laboya%20Ba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ory"/>
      <sheetName val="Lolo Wano"/>
      <sheetName val="Malata"/>
      <sheetName val="Ngadu Pada"/>
      <sheetName val="Lingu Lango"/>
      <sheetName val="Karekandoku"/>
      <sheetName val="Wanukasa"/>
      <sheetName val="Wee Patola"/>
      <sheetName val="Zalakadu"/>
      <sheetName val="Bondotera"/>
      <sheetName val="Manu Kuku"/>
      <sheetName val="Lolo TaNA"/>
      <sheetName val="KDU"/>
      <sheetName val="KDS"/>
      <sheetName val="Manu MAda"/>
      <sheetName val="Elu Loda"/>
      <sheetName val="Kalebu Anakaka"/>
      <sheetName val="Tarona"/>
    </sheetNames>
    <sheetDataSet>
      <sheetData sheetId="0">
        <row r="28">
          <cell r="J28">
            <v>622288370</v>
          </cell>
        </row>
      </sheetData>
      <sheetData sheetId="1">
        <row r="29">
          <cell r="J29">
            <v>597208370</v>
          </cell>
        </row>
      </sheetData>
      <sheetData sheetId="2">
        <row r="22">
          <cell r="J22">
            <v>579088370</v>
          </cell>
        </row>
      </sheetData>
      <sheetData sheetId="3">
        <row r="27">
          <cell r="J27">
            <v>588088370</v>
          </cell>
        </row>
      </sheetData>
      <sheetData sheetId="4">
        <row r="26">
          <cell r="J26">
            <v>595888370</v>
          </cell>
        </row>
      </sheetData>
      <sheetData sheetId="5">
        <row r="27">
          <cell r="J27">
            <v>564088370</v>
          </cell>
        </row>
      </sheetData>
      <sheetData sheetId="6">
        <row r="27">
          <cell r="J27">
            <v>591088370</v>
          </cell>
        </row>
      </sheetData>
      <sheetData sheetId="7">
        <row r="26">
          <cell r="J26">
            <v>563421326</v>
          </cell>
        </row>
      </sheetData>
      <sheetData sheetId="8">
        <row r="28">
          <cell r="J28">
            <v>579088370</v>
          </cell>
        </row>
      </sheetData>
      <sheetData sheetId="9">
        <row r="28">
          <cell r="J28">
            <v>597088370</v>
          </cell>
        </row>
      </sheetData>
      <sheetData sheetId="10">
        <row r="27">
          <cell r="J27">
            <v>587488370</v>
          </cell>
        </row>
      </sheetData>
      <sheetData sheetId="11">
        <row r="26">
          <cell r="J26">
            <v>536421326</v>
          </cell>
        </row>
      </sheetData>
      <sheetData sheetId="12">
        <row r="26">
          <cell r="J26">
            <v>534021326</v>
          </cell>
        </row>
      </sheetData>
      <sheetData sheetId="13">
        <row r="27">
          <cell r="J27">
            <v>549688370</v>
          </cell>
        </row>
      </sheetData>
      <sheetData sheetId="14">
        <row r="26">
          <cell r="J26">
            <v>588688370</v>
          </cell>
        </row>
      </sheetData>
      <sheetData sheetId="15">
        <row r="26">
          <cell r="J26">
            <v>585088370</v>
          </cell>
        </row>
      </sheetData>
      <sheetData sheetId="16">
        <row r="27">
          <cell r="J27">
            <v>552021326</v>
          </cell>
        </row>
      </sheetData>
      <sheetData sheetId="17">
        <row r="27">
          <cell r="J27">
            <v>554421326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ory"/>
      <sheetName val="Lolo Wano"/>
      <sheetName val="Malata"/>
      <sheetName val="Ngadu Pada"/>
      <sheetName val="Lingu Lango"/>
      <sheetName val="Karekandoku"/>
      <sheetName val="Wanukasa"/>
      <sheetName val="Wee Patola"/>
      <sheetName val="Zalakadu"/>
      <sheetName val="Bondotera"/>
      <sheetName val="Manu Kuku"/>
      <sheetName val="Lolo TaNA"/>
      <sheetName val="KDU"/>
      <sheetName val="KDS"/>
      <sheetName val="Manu MAda"/>
      <sheetName val="Elu Loda"/>
      <sheetName val="Kalebu Anakaka"/>
      <sheetName val="Tarona"/>
    </sheetNames>
    <sheetDataSet>
      <sheetData sheetId="0"/>
      <sheetData sheetId="1">
        <row r="26">
          <cell r="J26">
            <v>592408370</v>
          </cell>
        </row>
      </sheetData>
      <sheetData sheetId="2">
        <row r="22">
          <cell r="J22">
            <v>579088370</v>
          </cell>
        </row>
      </sheetData>
      <sheetData sheetId="3">
        <row r="27">
          <cell r="J27">
            <v>588088370</v>
          </cell>
        </row>
      </sheetData>
      <sheetData sheetId="4">
        <row r="26">
          <cell r="J26">
            <v>595888370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ADOLU"/>
      <sheetName val="DOKA KAKA"/>
      <sheetName val="Tana Rara"/>
      <sheetName val="BALI LEDO"/>
      <sheetName val="Dedekadu"/>
      <sheetName val="UBU PEDE"/>
      <sheetName val="tema tana"/>
      <sheetName val="UBU RAYA"/>
      <sheetName val="manola"/>
    </sheetNames>
    <sheetDataSet>
      <sheetData sheetId="0">
        <row r="26">
          <cell r="J26">
            <v>622288370</v>
          </cell>
        </row>
      </sheetData>
      <sheetData sheetId="1">
        <row r="29">
          <cell r="J29">
            <v>570021326</v>
          </cell>
        </row>
      </sheetData>
      <sheetData sheetId="2">
        <row r="27">
          <cell r="J27">
            <v>594688370</v>
          </cell>
        </row>
      </sheetData>
      <sheetData sheetId="3">
        <row r="27">
          <cell r="J27">
            <v>598252610</v>
          </cell>
        </row>
      </sheetData>
      <sheetData sheetId="4">
        <row r="25">
          <cell r="J25">
            <v>601888370</v>
          </cell>
        </row>
      </sheetData>
      <sheetData sheetId="5">
        <row r="27">
          <cell r="J27">
            <v>589288370</v>
          </cell>
        </row>
      </sheetData>
      <sheetData sheetId="6">
        <row r="26">
          <cell r="J26">
            <v>529221326</v>
          </cell>
        </row>
      </sheetData>
      <sheetData sheetId="7">
        <row r="27">
          <cell r="J27">
            <v>563488370</v>
          </cell>
        </row>
      </sheetData>
      <sheetData sheetId="8">
        <row r="28">
          <cell r="J28">
            <v>501021326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ikuluku"/>
      <sheetName val="Hupu Mada"/>
      <sheetName val="Praibakul"/>
      <sheetName val="Hobawawi"/>
      <sheetName val="Waihura"/>
      <sheetName val="Pahola"/>
      <sheetName val="Bali Loku"/>
      <sheetName val="Tara Manu"/>
      <sheetName val="Mamodu"/>
      <sheetName val="Rua"/>
      <sheetName val="Rewarara"/>
      <sheetName val="Waimangoma"/>
      <sheetName val="Anawolu"/>
      <sheetName val="Parirara"/>
    </sheetNames>
    <sheetDataSet>
      <sheetData sheetId="0">
        <row r="29">
          <cell r="J29">
            <v>591088370</v>
          </cell>
        </row>
      </sheetData>
      <sheetData sheetId="1">
        <row r="27">
          <cell r="J27">
            <v>601888370</v>
          </cell>
        </row>
      </sheetData>
      <sheetData sheetId="2">
        <row r="26">
          <cell r="J26">
            <v>573088370</v>
          </cell>
        </row>
      </sheetData>
      <sheetData sheetId="3">
        <row r="28">
          <cell r="I28">
            <v>583888370</v>
          </cell>
        </row>
      </sheetData>
      <sheetData sheetId="4">
        <row r="28">
          <cell r="J28">
            <v>576088370</v>
          </cell>
        </row>
      </sheetData>
      <sheetData sheetId="5">
        <row r="26">
          <cell r="J26">
            <v>567688370</v>
          </cell>
        </row>
      </sheetData>
      <sheetData sheetId="6">
        <row r="29">
          <cell r="J29">
            <v>591688370</v>
          </cell>
        </row>
      </sheetData>
      <sheetData sheetId="7">
        <row r="26">
          <cell r="J26">
            <v>555088370</v>
          </cell>
        </row>
      </sheetData>
      <sheetData sheetId="8">
        <row r="29">
          <cell r="J29">
            <v>566488370</v>
          </cell>
        </row>
      </sheetData>
      <sheetData sheetId="9">
        <row r="28">
          <cell r="J28">
            <v>575488370</v>
          </cell>
        </row>
      </sheetData>
      <sheetData sheetId="10">
        <row r="26">
          <cell r="J26">
            <v>526821326</v>
          </cell>
        </row>
      </sheetData>
      <sheetData sheetId="11">
        <row r="28">
          <cell r="I28">
            <v>552688370</v>
          </cell>
        </row>
      </sheetData>
      <sheetData sheetId="12">
        <row r="27">
          <cell r="J27">
            <v>535821326</v>
          </cell>
        </row>
      </sheetData>
      <sheetData sheetId="13">
        <row r="26">
          <cell r="J26">
            <v>567688370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IALA BAWA"/>
      <sheetName val="WELIBO"/>
      <sheetName val="LABOYA BAWA"/>
      <sheetName val="WATU KARERE"/>
      <sheetName val="KABUKARUDI"/>
      <sheetName val="RAJAKA"/>
      <sheetName val="SODANA"/>
      <sheetName val="LABOYA DETE"/>
      <sheetName val="RINGU RARA"/>
      <sheetName val="BODOHULA"/>
      <sheetName val="PALAMOKO"/>
    </sheetNames>
    <sheetDataSet>
      <sheetData sheetId="0">
        <row r="26">
          <cell r="J26">
            <v>587788370</v>
          </cell>
        </row>
      </sheetData>
      <sheetData sheetId="1"/>
      <sheetData sheetId="2"/>
      <sheetData sheetId="3"/>
      <sheetData sheetId="4"/>
      <sheetData sheetId="5">
        <row r="24">
          <cell r="I24">
            <v>561088370</v>
          </cell>
        </row>
      </sheetData>
      <sheetData sheetId="6"/>
      <sheetData sheetId="7"/>
      <sheetData sheetId="8"/>
      <sheetData sheetId="9"/>
      <sheetData sheetId="10">
        <row r="24">
          <cell r="J24">
            <v>557188370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IALA BAWA"/>
      <sheetName val="WELIBO"/>
      <sheetName val="LABOYA BAWA"/>
      <sheetName val="WATU KARERE"/>
      <sheetName val="KABUKARUDI"/>
      <sheetName val="RAJAKA"/>
      <sheetName val="SODANA"/>
      <sheetName val="LABOYA DETE"/>
      <sheetName val="RINGU RARA"/>
      <sheetName val="BODOHULA"/>
      <sheetName val="PALAMOKO"/>
    </sheetNames>
    <sheetDataSet>
      <sheetData sheetId="0">
        <row r="26">
          <cell r="J26">
            <v>586888370</v>
          </cell>
        </row>
      </sheetData>
      <sheetData sheetId="1">
        <row r="25">
          <cell r="J25">
            <v>621088370</v>
          </cell>
        </row>
      </sheetData>
      <sheetData sheetId="2">
        <row r="22">
          <cell r="J22">
            <v>563488370</v>
          </cell>
        </row>
      </sheetData>
      <sheetData sheetId="3">
        <row r="25">
          <cell r="J25">
            <v>587488370</v>
          </cell>
        </row>
      </sheetData>
      <sheetData sheetId="4">
        <row r="26">
          <cell r="J26">
            <v>570088370</v>
          </cell>
        </row>
      </sheetData>
      <sheetData sheetId="5">
        <row r="24">
          <cell r="I24">
            <v>559288370</v>
          </cell>
        </row>
      </sheetData>
      <sheetData sheetId="6">
        <row r="25">
          <cell r="J25">
            <v>564088370</v>
          </cell>
        </row>
      </sheetData>
      <sheetData sheetId="7">
        <row r="23">
          <cell r="J23">
            <v>604888370</v>
          </cell>
        </row>
      </sheetData>
      <sheetData sheetId="8">
        <row r="21">
          <cell r="J21">
            <v>555088370</v>
          </cell>
        </row>
      </sheetData>
      <sheetData sheetId="9">
        <row r="25">
          <cell r="J25">
            <v>587488370</v>
          </cell>
        </row>
      </sheetData>
      <sheetData sheetId="10">
        <row r="24">
          <cell r="J24">
            <v>556288370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waimaringu"/>
      <sheetName val="Kaodaka"/>
      <sheetName val="TEBARA"/>
      <sheetName val="Kalembu Kuni"/>
      <sheetName val="Sobarade"/>
      <sheetName val="LAPALE"/>
      <sheetName val="Puumawo"/>
    </sheetNames>
    <sheetDataSet>
      <sheetData sheetId="0">
        <row r="29">
          <cell r="J29">
            <v>609088370</v>
          </cell>
        </row>
      </sheetData>
      <sheetData sheetId="1">
        <row r="30">
          <cell r="J30">
            <v>594688370</v>
          </cell>
        </row>
      </sheetData>
      <sheetData sheetId="2">
        <row r="29">
          <cell r="J29">
            <v>652722458</v>
          </cell>
        </row>
      </sheetData>
      <sheetData sheetId="3">
        <row r="30">
          <cell r="J30">
            <v>604288370</v>
          </cell>
        </row>
      </sheetData>
      <sheetData sheetId="4">
        <row r="28">
          <cell r="J28">
            <v>597088370</v>
          </cell>
        </row>
      </sheetData>
      <sheetData sheetId="5">
        <row r="29">
          <cell r="J29">
            <v>516021326</v>
          </cell>
        </row>
      </sheetData>
      <sheetData sheetId="6">
        <row r="30">
          <cell r="J30">
            <v>586288370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TANA"/>
      <sheetName val="GAURA"/>
      <sheetName val="PATIALA DETE"/>
      <sheetName val="HARONA KALLA"/>
      <sheetName val="Sheet4"/>
    </sheetNames>
    <sheetDataSet>
      <sheetData sheetId="0">
        <row r="33">
          <cell r="J33">
            <v>604288370</v>
          </cell>
        </row>
      </sheetData>
      <sheetData sheetId="1">
        <row r="31">
          <cell r="J31">
            <v>601888370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TANA"/>
      <sheetName val="GAURA"/>
      <sheetName val="PATIALA DETE"/>
      <sheetName val="HARONA KALLA"/>
      <sheetName val="Sheet4"/>
    </sheetNames>
    <sheetDataSet>
      <sheetData sheetId="0">
        <row r="33">
          <cell r="J33">
            <v>616288370</v>
          </cell>
        </row>
      </sheetData>
      <sheetData sheetId="1">
        <row r="31">
          <cell r="J31">
            <v>613888370</v>
          </cell>
        </row>
      </sheetData>
      <sheetData sheetId="2">
        <row r="29">
          <cell r="J29">
            <v>574888370</v>
          </cell>
        </row>
      </sheetData>
      <sheetData sheetId="3">
        <row r="31">
          <cell r="J31">
            <v>584488370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7767-0301-48F5-8F72-7BCCCA35AEE0}">
  <dimension ref="A1:L28"/>
  <sheetViews>
    <sheetView tabSelected="1" view="pageBreakPreview" zoomScale="92" zoomScaleNormal="100" zoomScaleSheetLayoutView="92" workbookViewId="0">
      <selection activeCell="L11" sqref="L11"/>
    </sheetView>
  </sheetViews>
  <sheetFormatPr defaultRowHeight="14.4" x14ac:dyDescent="0.3"/>
  <cols>
    <col min="3" max="3" width="4.21875" bestFit="1" customWidth="1"/>
    <col min="4" max="4" width="16.77734375" bestFit="1" customWidth="1"/>
    <col min="5" max="9" width="9.44140625" bestFit="1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B6" s="2"/>
    </row>
    <row r="7" spans="1:12" x14ac:dyDescent="0.3">
      <c r="B7" s="2"/>
    </row>
    <row r="8" spans="1:12" ht="15.6" x14ac:dyDescent="0.3">
      <c r="A8" s="136" t="s">
        <v>194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42" customHeight="1" x14ac:dyDescent="0.3">
      <c r="A10" s="4"/>
      <c r="B10" s="4"/>
      <c r="C10" s="128" t="s">
        <v>5</v>
      </c>
      <c r="D10" s="128" t="s">
        <v>6</v>
      </c>
      <c r="E10" s="130" t="s">
        <v>7</v>
      </c>
      <c r="F10" s="132"/>
      <c r="G10" s="132"/>
      <c r="H10" s="132"/>
      <c r="I10" s="132"/>
      <c r="J10" s="131"/>
      <c r="K10" s="4"/>
      <c r="L10" s="4"/>
    </row>
    <row r="11" spans="1:12" ht="42" customHeight="1" x14ac:dyDescent="0.3">
      <c r="A11" s="4"/>
      <c r="B11" s="4"/>
      <c r="C11" s="129"/>
      <c r="D11" s="129"/>
      <c r="E11" s="3">
        <v>2017</v>
      </c>
      <c r="F11" s="3">
        <v>2018</v>
      </c>
      <c r="G11" s="3">
        <v>2019</v>
      </c>
      <c r="H11" s="3">
        <v>2020</v>
      </c>
      <c r="I11" s="3">
        <v>2021</v>
      </c>
      <c r="J11" s="3">
        <v>2022</v>
      </c>
      <c r="K11" s="4"/>
      <c r="L11" s="4"/>
    </row>
    <row r="12" spans="1:12" ht="42" customHeight="1" x14ac:dyDescent="0.3">
      <c r="A12" s="4"/>
      <c r="B12" s="4"/>
      <c r="C12" s="23">
        <v>1</v>
      </c>
      <c r="D12" s="22" t="s">
        <v>8</v>
      </c>
      <c r="E12" s="24">
        <v>18</v>
      </c>
      <c r="F12" s="24">
        <v>18</v>
      </c>
      <c r="G12" s="24">
        <v>18</v>
      </c>
      <c r="H12" s="24">
        <v>18</v>
      </c>
      <c r="I12" s="24">
        <v>18</v>
      </c>
      <c r="J12" s="24">
        <v>18</v>
      </c>
      <c r="K12" s="4"/>
      <c r="L12" s="4"/>
    </row>
    <row r="13" spans="1:12" ht="42" customHeight="1" x14ac:dyDescent="0.3">
      <c r="A13" s="4"/>
      <c r="B13" s="4"/>
      <c r="C13" s="23">
        <v>2</v>
      </c>
      <c r="D13" s="22" t="s">
        <v>9</v>
      </c>
      <c r="E13" s="24">
        <v>9</v>
      </c>
      <c r="F13" s="24">
        <v>9</v>
      </c>
      <c r="G13" s="24">
        <v>9</v>
      </c>
      <c r="H13" s="24">
        <v>9</v>
      </c>
      <c r="I13" s="24">
        <v>9</v>
      </c>
      <c r="J13" s="24">
        <v>9</v>
      </c>
      <c r="K13" s="4"/>
      <c r="L13" s="4"/>
    </row>
    <row r="14" spans="1:12" ht="42" customHeight="1" x14ac:dyDescent="0.3">
      <c r="A14" s="4"/>
      <c r="B14" s="4"/>
      <c r="C14" s="23">
        <v>3</v>
      </c>
      <c r="D14" s="22" t="s">
        <v>10</v>
      </c>
      <c r="E14" s="24">
        <v>14</v>
      </c>
      <c r="F14" s="24">
        <v>14</v>
      </c>
      <c r="G14" s="24">
        <v>14</v>
      </c>
      <c r="H14" s="24">
        <v>14</v>
      </c>
      <c r="I14" s="24">
        <v>14</v>
      </c>
      <c r="J14" s="24">
        <v>14</v>
      </c>
      <c r="K14" s="4"/>
      <c r="L14" s="4"/>
    </row>
    <row r="15" spans="1:12" ht="42" customHeight="1" x14ac:dyDescent="0.3">
      <c r="A15" s="4"/>
      <c r="B15" s="4"/>
      <c r="C15" s="23">
        <v>4</v>
      </c>
      <c r="D15" s="22" t="s">
        <v>11</v>
      </c>
      <c r="E15" s="24">
        <v>7</v>
      </c>
      <c r="F15" s="24">
        <v>7</v>
      </c>
      <c r="G15" s="24">
        <v>7</v>
      </c>
      <c r="H15" s="24">
        <v>7</v>
      </c>
      <c r="I15" s="24">
        <v>7</v>
      </c>
      <c r="J15" s="24">
        <v>7</v>
      </c>
      <c r="K15" s="4"/>
      <c r="L15" s="4"/>
    </row>
    <row r="16" spans="1:12" ht="42" customHeight="1" x14ac:dyDescent="0.3">
      <c r="A16" s="4"/>
      <c r="B16" s="4"/>
      <c r="C16" s="23">
        <v>5</v>
      </c>
      <c r="D16" s="22" t="s">
        <v>12</v>
      </c>
      <c r="E16" s="24">
        <v>11</v>
      </c>
      <c r="F16" s="24">
        <v>11</v>
      </c>
      <c r="G16" s="24">
        <v>11</v>
      </c>
      <c r="H16" s="24">
        <v>11</v>
      </c>
      <c r="I16" s="24">
        <v>11</v>
      </c>
      <c r="J16" s="24">
        <v>11</v>
      </c>
      <c r="K16" s="4"/>
      <c r="L16" s="4"/>
    </row>
    <row r="17" spans="1:12" ht="42" customHeight="1" x14ac:dyDescent="0.3">
      <c r="A17" s="4"/>
      <c r="B17" s="4"/>
      <c r="C17" s="23">
        <v>6</v>
      </c>
      <c r="D17" s="22" t="s">
        <v>13</v>
      </c>
      <c r="E17" s="24">
        <v>4</v>
      </c>
      <c r="F17" s="24">
        <v>4</v>
      </c>
      <c r="G17" s="24">
        <v>4</v>
      </c>
      <c r="H17" s="24">
        <v>4</v>
      </c>
      <c r="I17" s="24">
        <v>4</v>
      </c>
      <c r="J17" s="24">
        <v>4</v>
      </c>
      <c r="K17" s="4"/>
      <c r="L17" s="4"/>
    </row>
    <row r="18" spans="1:12" ht="42" customHeight="1" x14ac:dyDescent="0.3">
      <c r="A18" s="4"/>
      <c r="B18" s="4"/>
      <c r="C18" s="130" t="s">
        <v>14</v>
      </c>
      <c r="D18" s="131"/>
      <c r="E18" s="25">
        <f>SUM(E12:E17)</f>
        <v>63</v>
      </c>
      <c r="F18" s="25">
        <f t="shared" ref="F18:J18" si="0">SUM(F12:F17)</f>
        <v>63</v>
      </c>
      <c r="G18" s="25">
        <f t="shared" si="0"/>
        <v>63</v>
      </c>
      <c r="H18" s="25">
        <f t="shared" si="0"/>
        <v>63</v>
      </c>
      <c r="I18" s="25">
        <f t="shared" si="0"/>
        <v>63</v>
      </c>
      <c r="J18" s="25">
        <f t="shared" si="0"/>
        <v>63</v>
      </c>
      <c r="K18" s="4"/>
      <c r="L18" s="4"/>
    </row>
    <row r="20" spans="1:12" ht="14.4" customHeight="1" x14ac:dyDescent="0.3">
      <c r="F20" s="139" t="s">
        <v>228</v>
      </c>
      <c r="G20" s="139"/>
      <c r="H20" s="139"/>
      <c r="I20" s="139"/>
      <c r="J20" s="139"/>
    </row>
    <row r="21" spans="1:12" x14ac:dyDescent="0.3">
      <c r="F21" s="39"/>
      <c r="G21" s="40"/>
      <c r="H21" s="40"/>
      <c r="I21" s="40"/>
    </row>
    <row r="22" spans="1:12" ht="45" customHeight="1" x14ac:dyDescent="0.3">
      <c r="F22" s="137" t="s">
        <v>178</v>
      </c>
      <c r="G22" s="137"/>
      <c r="H22" s="137"/>
      <c r="I22" s="137"/>
    </row>
    <row r="23" spans="1:12" x14ac:dyDescent="0.3">
      <c r="F23" s="41"/>
      <c r="G23" s="40"/>
      <c r="H23" s="40"/>
      <c r="I23" s="40"/>
    </row>
    <row r="24" spans="1:12" x14ac:dyDescent="0.3">
      <c r="F24" s="41"/>
      <c r="G24" s="45"/>
      <c r="H24" s="40"/>
      <c r="I24" s="40"/>
    </row>
    <row r="25" spans="1:12" x14ac:dyDescent="0.3">
      <c r="F25" s="42"/>
      <c r="G25" s="40"/>
      <c r="H25" s="40"/>
      <c r="I25" s="40"/>
    </row>
    <row r="26" spans="1:12" x14ac:dyDescent="0.3">
      <c r="F26" s="138" t="s">
        <v>181</v>
      </c>
      <c r="G26" s="138"/>
      <c r="H26" s="138"/>
      <c r="I26" s="138"/>
    </row>
    <row r="27" spans="1:12" x14ac:dyDescent="0.3">
      <c r="F27" s="137" t="s">
        <v>179</v>
      </c>
      <c r="G27" s="137"/>
      <c r="H27" s="137"/>
      <c r="I27" s="137"/>
    </row>
    <row r="28" spans="1:12" x14ac:dyDescent="0.3">
      <c r="F28" s="137" t="s">
        <v>180</v>
      </c>
      <c r="G28" s="137"/>
      <c r="H28" s="137"/>
      <c r="I28" s="137"/>
    </row>
  </sheetData>
  <mergeCells count="14">
    <mergeCell ref="F22:I22"/>
    <mergeCell ref="F26:I26"/>
    <mergeCell ref="F27:I27"/>
    <mergeCell ref="F28:I28"/>
    <mergeCell ref="F20:J20"/>
    <mergeCell ref="D10:D11"/>
    <mergeCell ref="C18:D18"/>
    <mergeCell ref="E10:J10"/>
    <mergeCell ref="C10:C11"/>
    <mergeCell ref="B2:L2"/>
    <mergeCell ref="B3:L3"/>
    <mergeCell ref="B4:L4"/>
    <mergeCell ref="B5:L5"/>
    <mergeCell ref="A8:L8"/>
  </mergeCells>
  <pageMargins left="0.7" right="0.7" top="0.75" bottom="0.75" header="0.3" footer="0.3"/>
  <pageSetup paperSize="9" scale="7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D99B-5319-4EAC-B47A-79A01D01FBBD}">
  <dimension ref="A1:M85"/>
  <sheetViews>
    <sheetView view="pageBreakPreview" zoomScale="102" zoomScaleNormal="100" zoomScaleSheetLayoutView="102" workbookViewId="0">
      <selection activeCell="G9" sqref="G9"/>
    </sheetView>
  </sheetViews>
  <sheetFormatPr defaultRowHeight="14.4" x14ac:dyDescent="0.3"/>
  <cols>
    <col min="1" max="1" width="10.6640625" customWidth="1"/>
    <col min="3" max="3" width="22.33203125" bestFit="1" customWidth="1"/>
    <col min="4" max="4" width="18.44140625" bestFit="1" customWidth="1"/>
    <col min="5" max="6" width="10.88671875" bestFit="1" customWidth="1"/>
    <col min="7" max="7" width="12.88671875" customWidth="1"/>
    <col min="8" max="9" width="10.88671875" bestFit="1" customWidth="1"/>
    <col min="10" max="10" width="9.44140625" bestFit="1" customWidth="1"/>
    <col min="12" max="12" width="16.88671875" bestFit="1" customWidth="1"/>
    <col min="13" max="13" width="8.77734375" customWidth="1"/>
  </cols>
  <sheetData>
    <row r="1" spans="1:13" ht="17.399999999999999" x14ac:dyDescent="0.3">
      <c r="B1" s="1" t="s">
        <v>0</v>
      </c>
    </row>
    <row r="2" spans="1:13" ht="17.399999999999999" x14ac:dyDescent="0.3">
      <c r="B2" s="133" t="s">
        <v>1</v>
      </c>
      <c r="C2" s="133"/>
      <c r="D2" s="133"/>
      <c r="E2" s="133"/>
      <c r="F2" s="133"/>
      <c r="G2" s="133"/>
      <c r="H2" s="35"/>
      <c r="I2" s="35"/>
      <c r="J2" s="35"/>
      <c r="K2" s="35"/>
      <c r="L2" s="35"/>
      <c r="M2" s="35"/>
    </row>
    <row r="3" spans="1:13" ht="22.8" x14ac:dyDescent="0.3">
      <c r="B3" s="36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3">
      <c r="B4" s="135" t="s">
        <v>3</v>
      </c>
      <c r="C4" s="135"/>
      <c r="D4" s="135"/>
      <c r="E4" s="135"/>
      <c r="F4" s="135"/>
      <c r="G4" s="135"/>
      <c r="H4" s="37"/>
      <c r="I4" s="37"/>
      <c r="J4" s="37"/>
      <c r="K4" s="37"/>
      <c r="L4" s="37"/>
      <c r="M4" s="37"/>
    </row>
    <row r="5" spans="1:13" x14ac:dyDescent="0.3">
      <c r="C5" s="135" t="s">
        <v>4</v>
      </c>
      <c r="D5" s="135"/>
      <c r="E5" s="135"/>
      <c r="F5" s="135"/>
      <c r="G5" s="135"/>
      <c r="H5" s="37"/>
      <c r="I5" s="37"/>
      <c r="J5" s="37"/>
      <c r="K5" s="37"/>
      <c r="L5" s="37"/>
      <c r="M5" s="37"/>
    </row>
    <row r="6" spans="1:13" x14ac:dyDescent="0.3">
      <c r="B6" s="2"/>
    </row>
    <row r="7" spans="1:13" ht="15.6" x14ac:dyDescent="0.3">
      <c r="A7" s="7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5.6" x14ac:dyDescent="0.3">
      <c r="A8" s="136" t="s">
        <v>200</v>
      </c>
      <c r="B8" s="136"/>
      <c r="C8" s="136"/>
      <c r="D8" s="136"/>
      <c r="E8" s="136"/>
      <c r="F8" s="136"/>
      <c r="G8" s="136"/>
      <c r="H8" s="34"/>
      <c r="I8" s="34"/>
      <c r="J8" s="34"/>
      <c r="K8" s="34"/>
      <c r="L8" s="34"/>
      <c r="M8" s="34"/>
    </row>
    <row r="9" spans="1:13" ht="15.6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3.8" customHeight="1" x14ac:dyDescent="0.3">
      <c r="A10" s="7"/>
      <c r="B10" s="13" t="s">
        <v>5</v>
      </c>
      <c r="C10" s="13" t="s">
        <v>6</v>
      </c>
      <c r="D10" s="13" t="s">
        <v>18</v>
      </c>
      <c r="E10" s="140" t="s">
        <v>15</v>
      </c>
      <c r="F10" s="140"/>
    </row>
    <row r="11" spans="1:13" ht="15.6" x14ac:dyDescent="0.3">
      <c r="A11" s="7"/>
      <c r="B11" s="15"/>
      <c r="C11" s="15"/>
      <c r="D11" s="15"/>
      <c r="E11" s="5" t="s">
        <v>16</v>
      </c>
      <c r="F11" s="5" t="s">
        <v>17</v>
      </c>
    </row>
    <row r="12" spans="1:13" ht="15.6" x14ac:dyDescent="0.3">
      <c r="A12" s="7"/>
      <c r="B12" s="10">
        <v>1</v>
      </c>
      <c r="C12" s="6" t="s">
        <v>8</v>
      </c>
      <c r="D12" s="6" t="s">
        <v>19</v>
      </c>
      <c r="E12" s="9">
        <v>16</v>
      </c>
      <c r="F12" s="9">
        <v>8</v>
      </c>
    </row>
    <row r="13" spans="1:13" ht="15.6" x14ac:dyDescent="0.3">
      <c r="A13" s="7"/>
      <c r="B13" s="10">
        <v>2</v>
      </c>
      <c r="C13" s="6"/>
      <c r="D13" s="6" t="s">
        <v>20</v>
      </c>
      <c r="E13" s="9">
        <v>16</v>
      </c>
      <c r="F13" s="9">
        <v>8</v>
      </c>
    </row>
    <row r="14" spans="1:13" ht="15.6" x14ac:dyDescent="0.3">
      <c r="A14" s="7"/>
      <c r="B14" s="10">
        <v>3</v>
      </c>
      <c r="C14" s="6"/>
      <c r="D14" s="6" t="s">
        <v>21</v>
      </c>
      <c r="E14" s="9">
        <v>16</v>
      </c>
      <c r="F14" s="9">
        <v>8</v>
      </c>
    </row>
    <row r="15" spans="1:13" ht="15.6" x14ac:dyDescent="0.3">
      <c r="A15" s="7"/>
      <c r="B15" s="10">
        <v>4</v>
      </c>
      <c r="C15" s="6"/>
      <c r="D15" s="6" t="s">
        <v>22</v>
      </c>
      <c r="E15" s="9">
        <v>16</v>
      </c>
      <c r="F15" s="9">
        <v>8</v>
      </c>
    </row>
    <row r="16" spans="1:13" ht="15.6" x14ac:dyDescent="0.3">
      <c r="A16" s="7"/>
      <c r="B16" s="10">
        <v>5</v>
      </c>
      <c r="C16" s="6"/>
      <c r="D16" s="6" t="s">
        <v>23</v>
      </c>
      <c r="E16" s="9">
        <v>16</v>
      </c>
      <c r="F16" s="9">
        <v>8</v>
      </c>
    </row>
    <row r="17" spans="1:6" ht="15.6" x14ac:dyDescent="0.3">
      <c r="A17" s="7"/>
      <c r="B17" s="10">
        <v>6</v>
      </c>
      <c r="C17" s="6"/>
      <c r="D17" s="6" t="s">
        <v>24</v>
      </c>
      <c r="E17" s="9">
        <v>16</v>
      </c>
      <c r="F17" s="9">
        <v>8</v>
      </c>
    </row>
    <row r="18" spans="1:6" ht="15.6" x14ac:dyDescent="0.3">
      <c r="A18" s="7"/>
      <c r="B18" s="10">
        <v>7</v>
      </c>
      <c r="C18" s="8"/>
      <c r="D18" s="6" t="s">
        <v>86</v>
      </c>
      <c r="E18" s="9">
        <v>16</v>
      </c>
      <c r="F18" s="9">
        <v>8</v>
      </c>
    </row>
    <row r="19" spans="1:6" ht="15.6" x14ac:dyDescent="0.3">
      <c r="A19" s="7"/>
      <c r="B19" s="10">
        <v>8</v>
      </c>
      <c r="C19" s="6"/>
      <c r="D19" s="6" t="s">
        <v>25</v>
      </c>
      <c r="E19" s="9">
        <v>12</v>
      </c>
      <c r="F19" s="9">
        <v>6</v>
      </c>
    </row>
    <row r="20" spans="1:6" ht="15.6" x14ac:dyDescent="0.3">
      <c r="A20" s="7"/>
      <c r="B20" s="10">
        <v>9</v>
      </c>
      <c r="C20" s="6"/>
      <c r="D20" s="6" t="s">
        <v>26</v>
      </c>
      <c r="E20" s="9">
        <v>16</v>
      </c>
      <c r="F20" s="9">
        <v>8</v>
      </c>
    </row>
    <row r="21" spans="1:6" ht="15.6" x14ac:dyDescent="0.3">
      <c r="A21" s="7"/>
      <c r="B21" s="10">
        <v>10</v>
      </c>
      <c r="C21" s="6"/>
      <c r="D21" s="6" t="s">
        <v>27</v>
      </c>
      <c r="E21" s="9">
        <v>16</v>
      </c>
      <c r="F21" s="9">
        <v>8</v>
      </c>
    </row>
    <row r="22" spans="1:6" ht="15.6" x14ac:dyDescent="0.3">
      <c r="A22" s="7"/>
      <c r="B22" s="10">
        <v>11</v>
      </c>
      <c r="C22" s="6"/>
      <c r="D22" s="6" t="s">
        <v>28</v>
      </c>
      <c r="E22" s="9">
        <v>16</v>
      </c>
      <c r="F22" s="9">
        <v>8</v>
      </c>
    </row>
    <row r="23" spans="1:6" ht="15.6" x14ac:dyDescent="0.3">
      <c r="A23" s="7"/>
      <c r="B23" s="10">
        <v>12</v>
      </c>
      <c r="C23" s="6"/>
      <c r="D23" s="6" t="s">
        <v>29</v>
      </c>
      <c r="E23" s="9">
        <v>16</v>
      </c>
      <c r="F23" s="9">
        <v>8</v>
      </c>
    </row>
    <row r="24" spans="1:6" ht="15.6" x14ac:dyDescent="0.3">
      <c r="A24" s="7"/>
      <c r="B24" s="10">
        <v>13</v>
      </c>
      <c r="C24" s="6"/>
      <c r="D24" s="6" t="s">
        <v>30</v>
      </c>
      <c r="E24" s="9">
        <v>12</v>
      </c>
      <c r="F24" s="9">
        <v>6</v>
      </c>
    </row>
    <row r="25" spans="1:6" ht="15.6" x14ac:dyDescent="0.3">
      <c r="A25" s="7"/>
      <c r="B25" s="10">
        <v>14</v>
      </c>
      <c r="C25" s="6"/>
      <c r="D25" s="6" t="s">
        <v>31</v>
      </c>
      <c r="E25" s="9">
        <v>14</v>
      </c>
      <c r="F25" s="9">
        <v>6</v>
      </c>
    </row>
    <row r="26" spans="1:6" ht="15.6" x14ac:dyDescent="0.3">
      <c r="A26" s="7"/>
      <c r="B26" s="10">
        <v>15</v>
      </c>
      <c r="C26" s="6"/>
      <c r="D26" s="6" t="s">
        <v>32</v>
      </c>
      <c r="E26" s="9">
        <v>16</v>
      </c>
      <c r="F26" s="9">
        <v>8</v>
      </c>
    </row>
    <row r="27" spans="1:6" ht="15.6" x14ac:dyDescent="0.3">
      <c r="A27" s="7"/>
      <c r="B27" s="10">
        <v>16</v>
      </c>
      <c r="C27" s="6"/>
      <c r="D27" s="6" t="s">
        <v>33</v>
      </c>
      <c r="E27" s="9">
        <v>16</v>
      </c>
      <c r="F27" s="9">
        <v>8</v>
      </c>
    </row>
    <row r="28" spans="1:6" ht="15.6" x14ac:dyDescent="0.3">
      <c r="A28" s="7"/>
      <c r="B28" s="10">
        <v>17</v>
      </c>
      <c r="C28" s="6"/>
      <c r="D28" s="6" t="s">
        <v>34</v>
      </c>
      <c r="E28" s="9">
        <v>16</v>
      </c>
      <c r="F28" s="9">
        <v>8</v>
      </c>
    </row>
    <row r="29" spans="1:6" ht="15.6" x14ac:dyDescent="0.3">
      <c r="A29" s="7"/>
      <c r="B29" s="10">
        <v>18</v>
      </c>
      <c r="C29" s="6"/>
      <c r="D29" s="6" t="s">
        <v>35</v>
      </c>
      <c r="E29" s="9">
        <v>12</v>
      </c>
      <c r="F29" s="9">
        <v>6</v>
      </c>
    </row>
    <row r="30" spans="1:6" ht="15.6" x14ac:dyDescent="0.3">
      <c r="A30" s="7"/>
      <c r="B30" s="10">
        <v>19</v>
      </c>
      <c r="C30" s="6" t="s">
        <v>81</v>
      </c>
      <c r="D30" s="6" t="s">
        <v>36</v>
      </c>
      <c r="E30" s="9">
        <v>16</v>
      </c>
      <c r="F30" s="9">
        <v>8</v>
      </c>
    </row>
    <row r="31" spans="1:6" ht="15.6" x14ac:dyDescent="0.3">
      <c r="A31" s="7"/>
      <c r="B31" s="10">
        <v>20</v>
      </c>
      <c r="C31" s="6"/>
      <c r="D31" s="6" t="s">
        <v>37</v>
      </c>
      <c r="E31" s="9">
        <v>12</v>
      </c>
      <c r="F31" s="9">
        <v>6</v>
      </c>
    </row>
    <row r="32" spans="1:6" ht="15.6" x14ac:dyDescent="0.3">
      <c r="A32" s="7"/>
      <c r="B32" s="10">
        <v>21</v>
      </c>
      <c r="C32" s="6"/>
      <c r="D32" s="6" t="s">
        <v>38</v>
      </c>
      <c r="E32" s="9">
        <v>16</v>
      </c>
      <c r="F32" s="9">
        <v>8</v>
      </c>
    </row>
    <row r="33" spans="1:6" ht="15.6" x14ac:dyDescent="0.3">
      <c r="A33" s="7"/>
      <c r="B33" s="10">
        <v>22</v>
      </c>
      <c r="C33" s="6"/>
      <c r="D33" s="6" t="s">
        <v>39</v>
      </c>
      <c r="E33" s="9">
        <v>16</v>
      </c>
      <c r="F33" s="9">
        <v>8</v>
      </c>
    </row>
    <row r="34" spans="1:6" ht="15.6" x14ac:dyDescent="0.3">
      <c r="A34" s="7"/>
      <c r="B34" s="10">
        <v>23</v>
      </c>
      <c r="C34" s="6"/>
      <c r="D34" s="6" t="s">
        <v>40</v>
      </c>
      <c r="E34" s="9">
        <v>16</v>
      </c>
      <c r="F34" s="9">
        <v>8</v>
      </c>
    </row>
    <row r="35" spans="1:6" ht="15.6" x14ac:dyDescent="0.3">
      <c r="A35" s="7"/>
      <c r="B35" s="10">
        <v>24</v>
      </c>
      <c r="C35" s="6"/>
      <c r="D35" s="6" t="s">
        <v>41</v>
      </c>
      <c r="E35" s="9">
        <v>16</v>
      </c>
      <c r="F35" s="9">
        <v>8</v>
      </c>
    </row>
    <row r="36" spans="1:6" ht="15.6" x14ac:dyDescent="0.3">
      <c r="A36" s="7"/>
      <c r="B36" s="10">
        <v>25</v>
      </c>
      <c r="C36" s="6"/>
      <c r="D36" s="6" t="s">
        <v>42</v>
      </c>
      <c r="E36" s="9">
        <v>12</v>
      </c>
      <c r="F36" s="9">
        <v>6</v>
      </c>
    </row>
    <row r="37" spans="1:6" ht="15.6" x14ac:dyDescent="0.3">
      <c r="A37" s="7"/>
      <c r="B37" s="10">
        <v>26</v>
      </c>
      <c r="C37" s="6"/>
      <c r="D37" s="6" t="s">
        <v>43</v>
      </c>
      <c r="E37" s="9">
        <v>14</v>
      </c>
      <c r="F37" s="9">
        <v>7</v>
      </c>
    </row>
    <row r="38" spans="1:6" ht="15.6" x14ac:dyDescent="0.3">
      <c r="A38" s="7"/>
      <c r="B38" s="10">
        <v>27</v>
      </c>
      <c r="C38" s="6"/>
      <c r="D38" s="6" t="s">
        <v>44</v>
      </c>
      <c r="E38" s="9">
        <v>8</v>
      </c>
      <c r="F38" s="9">
        <v>4</v>
      </c>
    </row>
    <row r="39" spans="1:6" ht="15.6" x14ac:dyDescent="0.3">
      <c r="A39" s="7"/>
      <c r="B39" s="10">
        <v>28</v>
      </c>
      <c r="C39" s="6" t="s">
        <v>82</v>
      </c>
      <c r="D39" s="6" t="s">
        <v>45</v>
      </c>
      <c r="E39" s="9">
        <v>16</v>
      </c>
      <c r="F39" s="9">
        <v>8</v>
      </c>
    </row>
    <row r="40" spans="1:6" ht="15.6" x14ac:dyDescent="0.3">
      <c r="A40" s="7"/>
      <c r="B40" s="10">
        <v>29</v>
      </c>
      <c r="C40" s="6"/>
      <c r="D40" s="6" t="s">
        <v>46</v>
      </c>
      <c r="E40" s="9">
        <v>16</v>
      </c>
      <c r="F40" s="9">
        <v>8</v>
      </c>
    </row>
    <row r="41" spans="1:6" ht="15.6" x14ac:dyDescent="0.3">
      <c r="A41" s="7"/>
      <c r="B41" s="10">
        <v>30</v>
      </c>
      <c r="C41" s="6"/>
      <c r="D41" s="6" t="s">
        <v>47</v>
      </c>
      <c r="E41" s="9">
        <v>16</v>
      </c>
      <c r="F41" s="9">
        <v>8</v>
      </c>
    </row>
    <row r="42" spans="1:6" ht="15.6" x14ac:dyDescent="0.3">
      <c r="A42" s="7"/>
      <c r="B42" s="10">
        <v>31</v>
      </c>
      <c r="C42" s="6"/>
      <c r="D42" s="6" t="s">
        <v>48</v>
      </c>
      <c r="E42" s="9">
        <v>16</v>
      </c>
      <c r="F42" s="9">
        <v>8</v>
      </c>
    </row>
    <row r="43" spans="1:6" ht="15.6" x14ac:dyDescent="0.3">
      <c r="A43" s="7"/>
      <c r="B43" s="10">
        <v>32</v>
      </c>
      <c r="C43" s="6"/>
      <c r="D43" s="6" t="s">
        <v>49</v>
      </c>
      <c r="E43" s="9">
        <v>16</v>
      </c>
      <c r="F43" s="9">
        <v>8</v>
      </c>
    </row>
    <row r="44" spans="1:6" ht="15.6" x14ac:dyDescent="0.3">
      <c r="A44" s="7"/>
      <c r="B44" s="10">
        <v>33</v>
      </c>
      <c r="C44" s="6"/>
      <c r="D44" s="6" t="s">
        <v>50</v>
      </c>
      <c r="E44" s="9">
        <v>16</v>
      </c>
      <c r="F44" s="9">
        <v>8</v>
      </c>
    </row>
    <row r="45" spans="1:6" ht="15.6" x14ac:dyDescent="0.3">
      <c r="A45" s="7"/>
      <c r="B45" s="10">
        <v>34</v>
      </c>
      <c r="C45" s="6"/>
      <c r="D45" s="6" t="s">
        <v>51</v>
      </c>
      <c r="E45" s="9">
        <v>16</v>
      </c>
      <c r="F45" s="9">
        <v>8</v>
      </c>
    </row>
    <row r="46" spans="1:6" ht="15.6" x14ac:dyDescent="0.3">
      <c r="A46" s="7"/>
      <c r="B46" s="10">
        <v>35</v>
      </c>
      <c r="C46" s="6"/>
      <c r="D46" s="6" t="s">
        <v>52</v>
      </c>
      <c r="E46" s="9">
        <v>16</v>
      </c>
      <c r="F46" s="9">
        <v>8</v>
      </c>
    </row>
    <row r="47" spans="1:6" ht="15.6" x14ac:dyDescent="0.3">
      <c r="A47" s="7"/>
      <c r="B47" s="10">
        <v>36</v>
      </c>
      <c r="C47" s="6"/>
      <c r="D47" s="6" t="s">
        <v>53</v>
      </c>
      <c r="E47" s="9">
        <v>16</v>
      </c>
      <c r="F47" s="9">
        <v>6</v>
      </c>
    </row>
    <row r="48" spans="1:6" ht="15.6" x14ac:dyDescent="0.3">
      <c r="A48" s="7"/>
      <c r="B48" s="10">
        <v>37</v>
      </c>
      <c r="C48" s="6"/>
      <c r="D48" s="6" t="s">
        <v>54</v>
      </c>
      <c r="E48" s="9">
        <v>16</v>
      </c>
      <c r="F48" s="9">
        <v>8</v>
      </c>
    </row>
    <row r="49" spans="1:6" ht="15.6" x14ac:dyDescent="0.3">
      <c r="A49" s="7"/>
      <c r="B49" s="10">
        <v>38</v>
      </c>
      <c r="C49" s="6"/>
      <c r="D49" s="6" t="s">
        <v>55</v>
      </c>
      <c r="E49" s="9">
        <v>12</v>
      </c>
      <c r="F49" s="9">
        <v>6</v>
      </c>
    </row>
    <row r="50" spans="1:6" ht="15.6" x14ac:dyDescent="0.3">
      <c r="A50" s="7"/>
      <c r="B50" s="10">
        <v>39</v>
      </c>
      <c r="C50" s="6"/>
      <c r="D50" s="6" t="s">
        <v>56</v>
      </c>
      <c r="E50" s="9">
        <v>16</v>
      </c>
      <c r="F50" s="9">
        <v>8</v>
      </c>
    </row>
    <row r="51" spans="1:6" ht="15.6" x14ac:dyDescent="0.3">
      <c r="A51" s="7"/>
      <c r="B51" s="10">
        <v>40</v>
      </c>
      <c r="C51" s="6"/>
      <c r="D51" s="6" t="s">
        <v>57</v>
      </c>
      <c r="E51" s="9">
        <v>10</v>
      </c>
      <c r="F51" s="9">
        <v>9</v>
      </c>
    </row>
    <row r="52" spans="1:6" ht="15.6" x14ac:dyDescent="0.3">
      <c r="A52" s="7"/>
      <c r="B52" s="10">
        <v>41</v>
      </c>
      <c r="C52" s="6"/>
      <c r="D52" s="6" t="s">
        <v>58</v>
      </c>
      <c r="E52" s="9">
        <v>16</v>
      </c>
      <c r="F52" s="9">
        <v>8</v>
      </c>
    </row>
    <row r="53" spans="1:6" ht="15.6" x14ac:dyDescent="0.3">
      <c r="A53" s="7"/>
      <c r="B53" s="10">
        <v>42</v>
      </c>
      <c r="C53" s="6" t="s">
        <v>83</v>
      </c>
      <c r="D53" s="6" t="s">
        <v>59</v>
      </c>
      <c r="E53" s="9">
        <v>16</v>
      </c>
      <c r="F53" s="9">
        <v>8</v>
      </c>
    </row>
    <row r="54" spans="1:6" ht="15.6" x14ac:dyDescent="0.3">
      <c r="A54" s="7"/>
      <c r="B54" s="10">
        <v>43</v>
      </c>
      <c r="C54" s="6"/>
      <c r="D54" s="6" t="s">
        <v>60</v>
      </c>
      <c r="E54" s="9">
        <v>16</v>
      </c>
      <c r="F54" s="9">
        <v>8</v>
      </c>
    </row>
    <row r="55" spans="1:6" ht="15.6" x14ac:dyDescent="0.3">
      <c r="A55" s="7"/>
      <c r="B55" s="10">
        <v>44</v>
      </c>
      <c r="C55" s="6"/>
      <c r="D55" s="6" t="s">
        <v>61</v>
      </c>
      <c r="E55" s="9">
        <v>16</v>
      </c>
      <c r="F55" s="9">
        <v>8</v>
      </c>
    </row>
    <row r="56" spans="1:6" ht="15.6" x14ac:dyDescent="0.3">
      <c r="A56" s="7"/>
      <c r="B56" s="10">
        <v>45</v>
      </c>
      <c r="C56" s="6"/>
      <c r="D56" s="6" t="s">
        <v>62</v>
      </c>
      <c r="E56" s="9">
        <v>16</v>
      </c>
      <c r="F56" s="9">
        <v>9</v>
      </c>
    </row>
    <row r="57" spans="1:6" ht="15.6" x14ac:dyDescent="0.3">
      <c r="A57" s="7"/>
      <c r="B57" s="10">
        <v>46</v>
      </c>
      <c r="C57" s="6"/>
      <c r="D57" s="6" t="s">
        <v>63</v>
      </c>
      <c r="E57" s="9">
        <v>17</v>
      </c>
      <c r="F57" s="9">
        <v>8</v>
      </c>
    </row>
    <row r="58" spans="1:6" ht="15.6" x14ac:dyDescent="0.3">
      <c r="A58" s="7"/>
      <c r="B58" s="10">
        <v>47</v>
      </c>
      <c r="C58" s="6"/>
      <c r="D58" s="6" t="s">
        <v>64</v>
      </c>
      <c r="E58" s="9">
        <v>16</v>
      </c>
      <c r="F58" s="9">
        <v>8</v>
      </c>
    </row>
    <row r="59" spans="1:6" ht="15.6" x14ac:dyDescent="0.3">
      <c r="A59" s="7"/>
      <c r="B59" s="10">
        <v>48</v>
      </c>
      <c r="C59" s="6"/>
      <c r="D59" s="6" t="s">
        <v>65</v>
      </c>
      <c r="E59" s="9">
        <v>16</v>
      </c>
      <c r="F59" s="9">
        <v>8</v>
      </c>
    </row>
    <row r="60" spans="1:6" ht="15.6" x14ac:dyDescent="0.3">
      <c r="A60" s="7"/>
      <c r="B60" s="10">
        <v>49</v>
      </c>
      <c r="C60" s="6"/>
      <c r="D60" s="6" t="s">
        <v>66</v>
      </c>
      <c r="E60" s="9">
        <v>16</v>
      </c>
      <c r="F60" s="9">
        <v>8</v>
      </c>
    </row>
    <row r="61" spans="1:6" ht="15.6" x14ac:dyDescent="0.3">
      <c r="A61" s="7"/>
      <c r="B61" s="10">
        <v>50</v>
      </c>
      <c r="C61" s="6"/>
      <c r="D61" s="6" t="s">
        <v>67</v>
      </c>
      <c r="E61" s="9">
        <v>16</v>
      </c>
      <c r="F61" s="9">
        <v>8</v>
      </c>
    </row>
    <row r="62" spans="1:6" ht="15.6" x14ac:dyDescent="0.3">
      <c r="A62" s="7"/>
      <c r="B62" s="10">
        <v>51</v>
      </c>
      <c r="C62" s="6"/>
      <c r="D62" s="6" t="s">
        <v>68</v>
      </c>
      <c r="E62" s="9">
        <v>16</v>
      </c>
      <c r="F62" s="9">
        <v>8</v>
      </c>
    </row>
    <row r="63" spans="1:6" ht="15.6" x14ac:dyDescent="0.3">
      <c r="A63" s="7"/>
      <c r="B63" s="10">
        <v>52</v>
      </c>
      <c r="C63" s="6"/>
      <c r="D63" s="6" t="s">
        <v>69</v>
      </c>
      <c r="E63" s="9">
        <v>16</v>
      </c>
      <c r="F63" s="9">
        <v>8</v>
      </c>
    </row>
    <row r="64" spans="1:6" ht="15.6" x14ac:dyDescent="0.3">
      <c r="A64" s="7"/>
      <c r="B64" s="10">
        <v>53</v>
      </c>
      <c r="C64" s="6" t="s">
        <v>84</v>
      </c>
      <c r="D64" s="6" t="s">
        <v>70</v>
      </c>
      <c r="E64" s="9">
        <v>14</v>
      </c>
      <c r="F64" s="9">
        <v>7</v>
      </c>
    </row>
    <row r="65" spans="1:8" ht="15.6" x14ac:dyDescent="0.3">
      <c r="A65" s="7"/>
      <c r="B65" s="10">
        <v>54</v>
      </c>
      <c r="C65" s="6"/>
      <c r="D65" s="6" t="s">
        <v>71</v>
      </c>
      <c r="E65" s="9">
        <v>15</v>
      </c>
      <c r="F65" s="9">
        <v>7</v>
      </c>
    </row>
    <row r="66" spans="1:8" ht="15.6" x14ac:dyDescent="0.3">
      <c r="A66" s="7"/>
      <c r="B66" s="10">
        <v>55</v>
      </c>
      <c r="C66" s="6"/>
      <c r="D66" s="6" t="s">
        <v>72</v>
      </c>
      <c r="E66" s="9">
        <v>16</v>
      </c>
      <c r="F66" s="9">
        <v>8</v>
      </c>
    </row>
    <row r="67" spans="1:8" ht="15.6" x14ac:dyDescent="0.3">
      <c r="A67" s="7"/>
      <c r="B67" s="10">
        <v>56</v>
      </c>
      <c r="C67" s="6"/>
      <c r="D67" s="6" t="s">
        <v>73</v>
      </c>
      <c r="E67" s="9">
        <v>16</v>
      </c>
      <c r="F67" s="9">
        <v>8</v>
      </c>
    </row>
    <row r="68" spans="1:8" ht="15.6" x14ac:dyDescent="0.3">
      <c r="A68" s="7"/>
      <c r="B68" s="10">
        <v>57</v>
      </c>
      <c r="C68" s="6"/>
      <c r="D68" s="6" t="s">
        <v>74</v>
      </c>
      <c r="E68" s="9">
        <v>12</v>
      </c>
      <c r="F68" s="9">
        <v>6</v>
      </c>
    </row>
    <row r="69" spans="1:8" ht="15.6" x14ac:dyDescent="0.3">
      <c r="A69" s="7"/>
      <c r="B69" s="10">
        <v>58</v>
      </c>
      <c r="C69" s="6"/>
      <c r="D69" s="6" t="s">
        <v>75</v>
      </c>
      <c r="E69" s="9">
        <v>16</v>
      </c>
      <c r="F69" s="9">
        <v>8</v>
      </c>
    </row>
    <row r="70" spans="1:8" ht="15.6" x14ac:dyDescent="0.3">
      <c r="A70" s="7"/>
      <c r="B70" s="10">
        <v>59</v>
      </c>
      <c r="C70" s="6"/>
      <c r="D70" s="6" t="s">
        <v>76</v>
      </c>
      <c r="E70" s="9">
        <v>12</v>
      </c>
      <c r="F70" s="9">
        <v>6</v>
      </c>
    </row>
    <row r="71" spans="1:8" ht="15.6" x14ac:dyDescent="0.3">
      <c r="A71" s="7"/>
      <c r="B71" s="10">
        <v>60</v>
      </c>
      <c r="C71" s="6" t="s">
        <v>85</v>
      </c>
      <c r="D71" s="6" t="s">
        <v>77</v>
      </c>
      <c r="E71" s="9">
        <v>16</v>
      </c>
      <c r="F71" s="9">
        <v>8</v>
      </c>
    </row>
    <row r="72" spans="1:8" ht="15.6" x14ac:dyDescent="0.3">
      <c r="A72" s="7"/>
      <c r="B72" s="10">
        <v>61</v>
      </c>
      <c r="C72" s="6"/>
      <c r="D72" s="6" t="s">
        <v>78</v>
      </c>
      <c r="E72" s="9">
        <v>16</v>
      </c>
      <c r="F72" s="9">
        <v>8</v>
      </c>
    </row>
    <row r="73" spans="1:8" ht="15.6" x14ac:dyDescent="0.3">
      <c r="A73" s="7"/>
      <c r="B73" s="10">
        <v>62</v>
      </c>
      <c r="C73" s="6"/>
      <c r="D73" s="6" t="s">
        <v>79</v>
      </c>
      <c r="E73" s="9">
        <v>16</v>
      </c>
      <c r="F73" s="9">
        <v>8</v>
      </c>
    </row>
    <row r="74" spans="1:8" ht="15.6" x14ac:dyDescent="0.3">
      <c r="A74" s="7"/>
      <c r="B74" s="10">
        <v>63</v>
      </c>
      <c r="C74" s="6"/>
      <c r="D74" s="6" t="s">
        <v>80</v>
      </c>
      <c r="E74" s="9">
        <v>16</v>
      </c>
      <c r="F74" s="9">
        <v>8</v>
      </c>
    </row>
    <row r="75" spans="1:8" ht="15.6" x14ac:dyDescent="0.3">
      <c r="A75" s="7"/>
      <c r="B75" s="141" t="s">
        <v>14</v>
      </c>
      <c r="C75" s="142"/>
      <c r="D75" s="143"/>
      <c r="E75" s="12">
        <f>SUM(E12:E74)</f>
        <v>956</v>
      </c>
      <c r="F75" s="12">
        <f>SUM(F12:F74)</f>
        <v>479</v>
      </c>
    </row>
    <row r="77" spans="1:8" ht="14.4" customHeight="1" x14ac:dyDescent="0.3">
      <c r="D77" s="139" t="s">
        <v>228</v>
      </c>
      <c r="E77" s="139"/>
      <c r="F77" s="139"/>
      <c r="G77" s="139"/>
      <c r="H77" s="139"/>
    </row>
    <row r="78" spans="1:8" x14ac:dyDescent="0.3">
      <c r="D78" s="39"/>
      <c r="E78" s="40"/>
      <c r="F78" s="40"/>
      <c r="G78" s="40"/>
    </row>
    <row r="79" spans="1:8" ht="44.4" customHeight="1" x14ac:dyDescent="0.3">
      <c r="D79" s="137" t="s">
        <v>178</v>
      </c>
      <c r="E79" s="137"/>
      <c r="F79" s="137"/>
      <c r="G79" s="43"/>
    </row>
    <row r="80" spans="1:8" x14ac:dyDescent="0.3">
      <c r="D80" s="41"/>
      <c r="E80" s="40"/>
      <c r="F80" s="40"/>
      <c r="G80" s="40"/>
    </row>
    <row r="81" spans="4:7" x14ac:dyDescent="0.3">
      <c r="D81" s="46"/>
      <c r="E81" s="40"/>
      <c r="F81" s="40"/>
      <c r="G81" s="40"/>
    </row>
    <row r="82" spans="4:7" x14ac:dyDescent="0.3">
      <c r="D82" s="42"/>
      <c r="E82" s="40"/>
      <c r="F82" s="40"/>
      <c r="G82" s="40"/>
    </row>
    <row r="83" spans="4:7" x14ac:dyDescent="0.3">
      <c r="D83" s="138" t="s">
        <v>181</v>
      </c>
      <c r="E83" s="138"/>
      <c r="F83" s="138"/>
      <c r="G83" s="44"/>
    </row>
    <row r="84" spans="4:7" ht="14.4" customHeight="1" x14ac:dyDescent="0.3">
      <c r="D84" s="137" t="s">
        <v>179</v>
      </c>
      <c r="E84" s="137"/>
      <c r="F84" s="137"/>
      <c r="G84" s="43"/>
    </row>
    <row r="85" spans="4:7" ht="14.4" customHeight="1" x14ac:dyDescent="0.3">
      <c r="D85" s="137" t="s">
        <v>180</v>
      </c>
      <c r="E85" s="137"/>
      <c r="F85" s="137"/>
      <c r="G85" s="43"/>
    </row>
  </sheetData>
  <mergeCells count="11">
    <mergeCell ref="B2:G2"/>
    <mergeCell ref="D79:F79"/>
    <mergeCell ref="D83:F83"/>
    <mergeCell ref="D84:F84"/>
    <mergeCell ref="D85:F85"/>
    <mergeCell ref="D77:H77"/>
    <mergeCell ref="E10:F10"/>
    <mergeCell ref="B75:D75"/>
    <mergeCell ref="C5:G5"/>
    <mergeCell ref="A8:G8"/>
    <mergeCell ref="B4:G4"/>
  </mergeCells>
  <pageMargins left="1.98" right="0.7" top="0.75" bottom="0.75" header="0.3" footer="0.3"/>
  <pageSetup paperSize="9" scale="7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D462-AFED-4816-88B3-D858E54F9E6F}">
  <dimension ref="A1:L27"/>
  <sheetViews>
    <sheetView view="pageBreakPreview" topLeftCell="A12" zoomScale="98" zoomScaleNormal="100" zoomScaleSheetLayoutView="98" workbookViewId="0">
      <selection activeCell="Q9" sqref="Q9"/>
    </sheetView>
  </sheetViews>
  <sheetFormatPr defaultRowHeight="14.4" x14ac:dyDescent="0.3"/>
  <cols>
    <col min="1" max="1" width="8.44140625" customWidth="1"/>
    <col min="2" max="2" width="3.77734375" hidden="1" customWidth="1"/>
    <col min="3" max="3" width="8" customWidth="1"/>
    <col min="4" max="5" width="8.5546875" bestFit="1" customWidth="1"/>
    <col min="6" max="7" width="21.77734375" bestFit="1" customWidth="1"/>
    <col min="8" max="9" width="9.44140625" bestFit="1" customWidth="1"/>
    <col min="10" max="10" width="11.44140625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B6" s="2"/>
    </row>
    <row r="7" spans="1:12" x14ac:dyDescent="0.3">
      <c r="B7" s="2"/>
    </row>
    <row r="8" spans="1:12" ht="15.6" x14ac:dyDescent="0.3">
      <c r="A8" s="136" t="s">
        <v>199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10" spans="1:12" ht="30" customHeight="1" x14ac:dyDescent="0.3">
      <c r="E10" s="13" t="s">
        <v>5</v>
      </c>
      <c r="F10" s="13" t="s">
        <v>6</v>
      </c>
      <c r="G10" s="14" t="s">
        <v>87</v>
      </c>
    </row>
    <row r="11" spans="1:12" ht="30" customHeight="1" x14ac:dyDescent="0.3">
      <c r="E11" s="16">
        <v>1</v>
      </c>
      <c r="F11" s="16" t="s">
        <v>8</v>
      </c>
      <c r="G11" s="17">
        <v>18</v>
      </c>
    </row>
    <row r="12" spans="1:12" ht="30" customHeight="1" x14ac:dyDescent="0.3">
      <c r="E12" s="16">
        <v>2</v>
      </c>
      <c r="F12" s="16" t="s">
        <v>9</v>
      </c>
      <c r="G12" s="17">
        <v>9</v>
      </c>
    </row>
    <row r="13" spans="1:12" ht="30" customHeight="1" x14ac:dyDescent="0.3">
      <c r="E13" s="16">
        <v>3</v>
      </c>
      <c r="F13" s="16" t="s">
        <v>10</v>
      </c>
      <c r="G13" s="17">
        <v>14</v>
      </c>
    </row>
    <row r="14" spans="1:12" ht="30" customHeight="1" x14ac:dyDescent="0.3">
      <c r="E14" s="16">
        <v>4</v>
      </c>
      <c r="F14" s="16" t="s">
        <v>11</v>
      </c>
      <c r="G14" s="17">
        <v>7</v>
      </c>
    </row>
    <row r="15" spans="1:12" ht="30" customHeight="1" x14ac:dyDescent="0.3">
      <c r="E15" s="16">
        <v>5</v>
      </c>
      <c r="F15" s="16" t="s">
        <v>12</v>
      </c>
      <c r="G15" s="17">
        <v>11</v>
      </c>
    </row>
    <row r="16" spans="1:12" ht="30" customHeight="1" x14ac:dyDescent="0.3">
      <c r="E16" s="16">
        <v>6</v>
      </c>
      <c r="F16" s="16" t="s">
        <v>13</v>
      </c>
      <c r="G16" s="17">
        <v>4</v>
      </c>
    </row>
    <row r="17" spans="5:10" ht="30" customHeight="1" x14ac:dyDescent="0.3">
      <c r="E17" s="144" t="s">
        <v>14</v>
      </c>
      <c r="F17" s="145"/>
      <c r="G17" s="14">
        <f>SUM(G11:G16)</f>
        <v>63</v>
      </c>
    </row>
    <row r="19" spans="5:10" ht="14.4" customHeight="1" x14ac:dyDescent="0.3">
      <c r="F19" s="139" t="s">
        <v>228</v>
      </c>
      <c r="G19" s="139"/>
      <c r="H19" s="139"/>
      <c r="I19" s="139"/>
      <c r="J19" s="139"/>
    </row>
    <row r="20" spans="5:10" x14ac:dyDescent="0.3">
      <c r="F20" s="39"/>
      <c r="G20" s="40"/>
      <c r="H20" s="40"/>
    </row>
    <row r="21" spans="5:10" ht="30" customHeight="1" x14ac:dyDescent="0.3">
      <c r="F21" s="137" t="s">
        <v>178</v>
      </c>
      <c r="G21" s="137"/>
      <c r="H21" s="137"/>
    </row>
    <row r="22" spans="5:10" x14ac:dyDescent="0.3">
      <c r="F22" s="41"/>
      <c r="G22" s="40"/>
      <c r="H22" s="40"/>
    </row>
    <row r="23" spans="5:10" x14ac:dyDescent="0.3">
      <c r="F23" s="47"/>
      <c r="G23" s="40"/>
      <c r="H23" s="40"/>
    </row>
    <row r="24" spans="5:10" x14ac:dyDescent="0.3">
      <c r="F24" s="42"/>
      <c r="G24" s="40"/>
      <c r="H24" s="40"/>
    </row>
    <row r="25" spans="5:10" x14ac:dyDescent="0.3">
      <c r="F25" s="138" t="s">
        <v>181</v>
      </c>
      <c r="G25" s="138"/>
      <c r="H25" s="138"/>
    </row>
    <row r="26" spans="5:10" x14ac:dyDescent="0.3">
      <c r="F26" s="137" t="s">
        <v>179</v>
      </c>
      <c r="G26" s="137"/>
      <c r="H26" s="137"/>
    </row>
    <row r="27" spans="5:10" x14ac:dyDescent="0.3">
      <c r="F27" s="137" t="s">
        <v>180</v>
      </c>
      <c r="G27" s="137"/>
      <c r="H27" s="137"/>
    </row>
  </sheetData>
  <mergeCells count="11">
    <mergeCell ref="F21:H21"/>
    <mergeCell ref="F25:H25"/>
    <mergeCell ref="F26:H26"/>
    <mergeCell ref="F27:H27"/>
    <mergeCell ref="F19:J19"/>
    <mergeCell ref="E17:F17"/>
    <mergeCell ref="B2:L2"/>
    <mergeCell ref="B3:L3"/>
    <mergeCell ref="B4:L4"/>
    <mergeCell ref="B5:L5"/>
    <mergeCell ref="A8:L8"/>
  </mergeCells>
  <pageMargins left="0.7" right="0.7" top="0.75" bottom="0.75" header="0.3" footer="0.3"/>
  <pageSetup paperSize="9" scale="8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D3E5-4DCA-409B-9861-1B7221186C63}">
  <dimension ref="A1:L27"/>
  <sheetViews>
    <sheetView view="pageBreakPreview" zoomScale="60" zoomScaleNormal="100" workbookViewId="0">
      <selection activeCell="Q9" sqref="Q9"/>
    </sheetView>
  </sheetViews>
  <sheetFormatPr defaultRowHeight="14.4" x14ac:dyDescent="0.3"/>
  <cols>
    <col min="3" max="3" width="4.21875" bestFit="1" customWidth="1"/>
    <col min="4" max="5" width="8.5546875" bestFit="1" customWidth="1"/>
    <col min="6" max="7" width="21.77734375" bestFit="1" customWidth="1"/>
    <col min="8" max="9" width="9.44140625" bestFit="1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B6" s="2"/>
    </row>
    <row r="7" spans="1:12" x14ac:dyDescent="0.3">
      <c r="B7" s="2"/>
    </row>
    <row r="8" spans="1:12" ht="15.6" x14ac:dyDescent="0.3">
      <c r="A8" s="136" t="s">
        <v>198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10" spans="1:12" ht="30" customHeight="1" x14ac:dyDescent="0.3">
      <c r="E10" s="13" t="s">
        <v>5</v>
      </c>
      <c r="F10" s="13" t="s">
        <v>6</v>
      </c>
      <c r="G10" s="14" t="s">
        <v>88</v>
      </c>
    </row>
    <row r="11" spans="1:12" ht="30" customHeight="1" x14ac:dyDescent="0.3">
      <c r="E11" s="16">
        <v>1</v>
      </c>
      <c r="F11" s="16" t="s">
        <v>8</v>
      </c>
      <c r="G11" s="17">
        <v>18</v>
      </c>
    </row>
    <row r="12" spans="1:12" ht="30" customHeight="1" x14ac:dyDescent="0.3">
      <c r="E12" s="16">
        <v>2</v>
      </c>
      <c r="F12" s="16" t="s">
        <v>9</v>
      </c>
      <c r="G12" s="17">
        <v>9</v>
      </c>
    </row>
    <row r="13" spans="1:12" ht="30" customHeight="1" x14ac:dyDescent="0.3">
      <c r="E13" s="16">
        <v>3</v>
      </c>
      <c r="F13" s="16" t="s">
        <v>10</v>
      </c>
      <c r="G13" s="17">
        <v>14</v>
      </c>
    </row>
    <row r="14" spans="1:12" ht="30" customHeight="1" x14ac:dyDescent="0.3">
      <c r="E14" s="16">
        <v>4</v>
      </c>
      <c r="F14" s="16" t="s">
        <v>11</v>
      </c>
      <c r="G14" s="17">
        <v>7</v>
      </c>
    </row>
    <row r="15" spans="1:12" ht="30" customHeight="1" x14ac:dyDescent="0.3">
      <c r="E15" s="16">
        <v>5</v>
      </c>
      <c r="F15" s="16" t="s">
        <v>12</v>
      </c>
      <c r="G15" s="17">
        <v>11</v>
      </c>
    </row>
    <row r="16" spans="1:12" ht="30" customHeight="1" x14ac:dyDescent="0.3">
      <c r="E16" s="16">
        <v>6</v>
      </c>
      <c r="F16" s="16" t="s">
        <v>13</v>
      </c>
      <c r="G16" s="17">
        <v>4</v>
      </c>
    </row>
    <row r="17" spans="5:10" ht="30" customHeight="1" x14ac:dyDescent="0.3">
      <c r="E17" s="144" t="s">
        <v>14</v>
      </c>
      <c r="F17" s="145"/>
      <c r="G17" s="14">
        <f>SUM(G11:G16)</f>
        <v>63</v>
      </c>
    </row>
    <row r="19" spans="5:10" ht="14.4" customHeight="1" x14ac:dyDescent="0.3">
      <c r="F19" s="139" t="s">
        <v>228</v>
      </c>
      <c r="G19" s="139"/>
      <c r="H19" s="139"/>
      <c r="I19" s="139"/>
      <c r="J19" s="139"/>
    </row>
    <row r="20" spans="5:10" x14ac:dyDescent="0.3">
      <c r="F20" s="39"/>
      <c r="G20" s="40"/>
      <c r="H20" s="40"/>
    </row>
    <row r="21" spans="5:10" ht="27.6" customHeight="1" x14ac:dyDescent="0.3">
      <c r="F21" s="137" t="s">
        <v>178</v>
      </c>
      <c r="G21" s="137"/>
      <c r="H21" s="137"/>
    </row>
    <row r="22" spans="5:10" x14ac:dyDescent="0.3">
      <c r="F22" s="41"/>
      <c r="G22" s="40"/>
      <c r="H22" s="40"/>
    </row>
    <row r="23" spans="5:10" x14ac:dyDescent="0.3">
      <c r="F23" s="47"/>
      <c r="G23" s="40"/>
      <c r="H23" s="40"/>
    </row>
    <row r="24" spans="5:10" x14ac:dyDescent="0.3">
      <c r="F24" s="42"/>
      <c r="G24" s="40"/>
      <c r="H24" s="40"/>
    </row>
    <row r="25" spans="5:10" x14ac:dyDescent="0.3">
      <c r="F25" s="138" t="s">
        <v>181</v>
      </c>
      <c r="G25" s="138"/>
      <c r="H25" s="138"/>
    </row>
    <row r="26" spans="5:10" x14ac:dyDescent="0.3">
      <c r="F26" s="137" t="s">
        <v>179</v>
      </c>
      <c r="G26" s="137"/>
      <c r="H26" s="137"/>
    </row>
    <row r="27" spans="5:10" x14ac:dyDescent="0.3">
      <c r="F27" s="137" t="s">
        <v>180</v>
      </c>
      <c r="G27" s="137"/>
      <c r="H27" s="137"/>
    </row>
  </sheetData>
  <mergeCells count="11">
    <mergeCell ref="F21:H21"/>
    <mergeCell ref="F25:H25"/>
    <mergeCell ref="F26:H26"/>
    <mergeCell ref="F27:H27"/>
    <mergeCell ref="F19:J19"/>
    <mergeCell ref="E17:F17"/>
    <mergeCell ref="B2:L2"/>
    <mergeCell ref="B3:L3"/>
    <mergeCell ref="B4:L4"/>
    <mergeCell ref="B5:L5"/>
    <mergeCell ref="A8:L8"/>
  </mergeCells>
  <pageMargins left="0.7" right="0.7" top="0.75" bottom="0.75" header="0.3" footer="0.3"/>
  <pageSetup paperSize="9" scale="6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30E9-8ABF-4B7D-8AB1-532D0678FEF1}">
  <dimension ref="A1:L27"/>
  <sheetViews>
    <sheetView view="pageBreakPreview" zoomScale="60" zoomScaleNormal="100" workbookViewId="0">
      <selection activeCell="Q9" sqref="Q9"/>
    </sheetView>
  </sheetViews>
  <sheetFormatPr defaultRowHeight="14.4" x14ac:dyDescent="0.3"/>
  <cols>
    <col min="3" max="3" width="4.21875" bestFit="1" customWidth="1"/>
    <col min="4" max="4" width="8.5546875" bestFit="1" customWidth="1"/>
    <col min="5" max="5" width="5" bestFit="1" customWidth="1"/>
    <col min="6" max="6" width="21.77734375" bestFit="1" customWidth="1"/>
    <col min="7" max="7" width="27" bestFit="1" customWidth="1"/>
    <col min="8" max="9" width="9.44140625" bestFit="1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B6" s="2"/>
    </row>
    <row r="7" spans="1:12" x14ac:dyDescent="0.3">
      <c r="B7" s="2"/>
    </row>
    <row r="8" spans="1:12" ht="15.6" x14ac:dyDescent="0.3">
      <c r="A8" s="136" t="s">
        <v>197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10" spans="1:12" ht="30" customHeight="1" x14ac:dyDescent="0.3">
      <c r="E10" s="13" t="s">
        <v>5</v>
      </c>
      <c r="F10" s="13" t="s">
        <v>6</v>
      </c>
      <c r="G10" s="14" t="s">
        <v>89</v>
      </c>
    </row>
    <row r="11" spans="1:12" ht="30" customHeight="1" x14ac:dyDescent="0.3">
      <c r="E11" s="17">
        <v>1</v>
      </c>
      <c r="F11" s="16" t="s">
        <v>8</v>
      </c>
      <c r="G11" s="17">
        <v>18</v>
      </c>
    </row>
    <row r="12" spans="1:12" ht="30" customHeight="1" x14ac:dyDescent="0.3">
      <c r="E12" s="17">
        <v>2</v>
      </c>
      <c r="F12" s="16" t="s">
        <v>9</v>
      </c>
      <c r="G12" s="17">
        <v>9</v>
      </c>
    </row>
    <row r="13" spans="1:12" ht="30" customHeight="1" x14ac:dyDescent="0.3">
      <c r="E13" s="17">
        <v>3</v>
      </c>
      <c r="F13" s="16" t="s">
        <v>10</v>
      </c>
      <c r="G13" s="17">
        <v>14</v>
      </c>
    </row>
    <row r="14" spans="1:12" ht="30" customHeight="1" x14ac:dyDescent="0.3">
      <c r="E14" s="17">
        <v>4</v>
      </c>
      <c r="F14" s="16" t="s">
        <v>11</v>
      </c>
      <c r="G14" s="17">
        <v>7</v>
      </c>
      <c r="J14" t="s">
        <v>90</v>
      </c>
    </row>
    <row r="15" spans="1:12" ht="30" customHeight="1" x14ac:dyDescent="0.3">
      <c r="E15" s="17">
        <v>5</v>
      </c>
      <c r="F15" s="16" t="s">
        <v>12</v>
      </c>
      <c r="G15" s="17">
        <v>11</v>
      </c>
    </row>
    <row r="16" spans="1:12" ht="30" customHeight="1" x14ac:dyDescent="0.3">
      <c r="E16" s="17">
        <v>6</v>
      </c>
      <c r="F16" s="16" t="s">
        <v>13</v>
      </c>
      <c r="G16" s="17">
        <v>4</v>
      </c>
    </row>
    <row r="17" spans="5:10" ht="30" customHeight="1" x14ac:dyDescent="0.3">
      <c r="E17" s="144" t="s">
        <v>14</v>
      </c>
      <c r="F17" s="145"/>
      <c r="G17" s="14">
        <f>SUM(G11:G16)</f>
        <v>63</v>
      </c>
    </row>
    <row r="19" spans="5:10" ht="14.4" customHeight="1" x14ac:dyDescent="0.3">
      <c r="F19" s="139" t="s">
        <v>228</v>
      </c>
      <c r="G19" s="139"/>
      <c r="H19" s="139"/>
      <c r="I19" s="139"/>
      <c r="J19" s="139"/>
    </row>
    <row r="20" spans="5:10" x14ac:dyDescent="0.3">
      <c r="F20" s="39"/>
      <c r="G20" s="40"/>
      <c r="H20" s="40"/>
    </row>
    <row r="21" spans="5:10" ht="30.6" customHeight="1" x14ac:dyDescent="0.3">
      <c r="F21" s="137" t="s">
        <v>178</v>
      </c>
      <c r="G21" s="137"/>
      <c r="H21" s="137"/>
    </row>
    <row r="22" spans="5:10" x14ac:dyDescent="0.3">
      <c r="F22" s="41"/>
      <c r="G22" s="40"/>
      <c r="H22" s="40"/>
    </row>
    <row r="23" spans="5:10" x14ac:dyDescent="0.3">
      <c r="F23" s="47"/>
      <c r="G23" s="40"/>
      <c r="H23" s="40"/>
    </row>
    <row r="24" spans="5:10" x14ac:dyDescent="0.3">
      <c r="F24" s="42"/>
      <c r="G24" s="40"/>
      <c r="H24" s="40"/>
    </row>
    <row r="25" spans="5:10" x14ac:dyDescent="0.3">
      <c r="F25" s="138" t="s">
        <v>181</v>
      </c>
      <c r="G25" s="138"/>
      <c r="H25" s="138"/>
    </row>
    <row r="26" spans="5:10" x14ac:dyDescent="0.3">
      <c r="F26" s="137" t="s">
        <v>179</v>
      </c>
      <c r="G26" s="137"/>
      <c r="H26" s="137"/>
    </row>
    <row r="27" spans="5:10" x14ac:dyDescent="0.3">
      <c r="F27" s="137" t="s">
        <v>180</v>
      </c>
      <c r="G27" s="137"/>
      <c r="H27" s="137"/>
    </row>
  </sheetData>
  <mergeCells count="11">
    <mergeCell ref="F21:H21"/>
    <mergeCell ref="F25:H25"/>
    <mergeCell ref="F26:H26"/>
    <mergeCell ref="F27:H27"/>
    <mergeCell ref="F19:J19"/>
    <mergeCell ref="E17:F17"/>
    <mergeCell ref="B2:L2"/>
    <mergeCell ref="B3:L3"/>
    <mergeCell ref="B4:L4"/>
    <mergeCell ref="B5:L5"/>
    <mergeCell ref="A8:L8"/>
  </mergeCells>
  <pageMargins left="0.7" right="0.7" top="0.75" bottom="0.75" header="0.3" footer="0.3"/>
  <pageSetup paperSize="9" scale="67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1875-0093-48EA-AAF2-3DB22700FE8C}">
  <dimension ref="A1:O107"/>
  <sheetViews>
    <sheetView view="pageBreakPreview" zoomScaleSheetLayoutView="100" zoomScalePageLayoutView="80" workbookViewId="0">
      <selection activeCell="U4" sqref="U4"/>
    </sheetView>
  </sheetViews>
  <sheetFormatPr defaultColWidth="8.88671875" defaultRowHeight="14.4" x14ac:dyDescent="0.3"/>
  <cols>
    <col min="1" max="1" width="7.33203125" style="18" bestFit="1" customWidth="1"/>
    <col min="2" max="2" width="13.77734375" style="18" customWidth="1"/>
    <col min="3" max="3" width="12.109375" style="18" customWidth="1"/>
    <col min="4" max="4" width="14.5546875" style="18" bestFit="1" customWidth="1"/>
    <col min="5" max="5" width="8.33203125" style="18" bestFit="1" customWidth="1"/>
    <col min="6" max="6" width="14.88671875" style="18" bestFit="1" customWidth="1"/>
    <col min="7" max="7" width="9.44140625" style="18" customWidth="1"/>
    <col min="8" max="8" width="9" style="18" customWidth="1"/>
    <col min="9" max="9" width="8.33203125" style="18" bestFit="1" customWidth="1"/>
    <col min="10" max="10" width="5.88671875" style="18" customWidth="1"/>
    <col min="11" max="11" width="8.33203125" style="18" bestFit="1" customWidth="1"/>
    <col min="12" max="12" width="10.5546875" style="18" bestFit="1" customWidth="1"/>
    <col min="13" max="13" width="16.44140625" style="18" bestFit="1" customWidth="1"/>
    <col min="14" max="15" width="8.88671875" style="18" hidden="1" customWidth="1"/>
    <col min="16" max="16" width="20" style="18" customWidth="1"/>
    <col min="17" max="16384" width="8.88671875" style="18"/>
  </cols>
  <sheetData>
    <row r="1" spans="1:13" ht="18" customHeight="1" x14ac:dyDescent="0.3">
      <c r="A1" s="150" t="s">
        <v>91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8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9" customFormat="1" ht="36" customHeight="1" x14ac:dyDescent="0.3">
      <c r="A4" s="33" t="s">
        <v>92</v>
      </c>
      <c r="B4" s="33" t="s">
        <v>93</v>
      </c>
      <c r="C4" s="33" t="s">
        <v>94</v>
      </c>
      <c r="D4" s="33" t="s">
        <v>95</v>
      </c>
      <c r="E4" s="33" t="s">
        <v>96</v>
      </c>
      <c r="F4" s="33" t="s">
        <v>97</v>
      </c>
      <c r="G4" s="33" t="s">
        <v>98</v>
      </c>
      <c r="H4" s="33" t="s">
        <v>99</v>
      </c>
      <c r="I4" s="33" t="s">
        <v>100</v>
      </c>
      <c r="J4" s="33" t="s">
        <v>101</v>
      </c>
      <c r="K4" s="33" t="s">
        <v>102</v>
      </c>
      <c r="L4" s="33" t="s">
        <v>103</v>
      </c>
      <c r="M4" s="33" t="s">
        <v>104</v>
      </c>
    </row>
    <row r="5" spans="1:13" s="19" customFormat="1" ht="60" x14ac:dyDescent="0.3">
      <c r="A5" s="27">
        <v>53</v>
      </c>
      <c r="B5" s="28" t="s">
        <v>105</v>
      </c>
      <c r="C5" s="27">
        <v>5312</v>
      </c>
      <c r="D5" s="28" t="s">
        <v>106</v>
      </c>
      <c r="E5" s="27">
        <v>531204</v>
      </c>
      <c r="F5" s="29" t="s">
        <v>107</v>
      </c>
      <c r="G5" s="30">
        <v>5312042001</v>
      </c>
      <c r="H5" s="29" t="s">
        <v>108</v>
      </c>
      <c r="I5" s="30">
        <v>0.70289999999999997</v>
      </c>
      <c r="J5" s="30">
        <v>0.48330000000000001</v>
      </c>
      <c r="K5" s="30">
        <v>0.66669999999999996</v>
      </c>
      <c r="L5" s="30">
        <v>0.61760000000000004</v>
      </c>
      <c r="M5" s="30" t="s">
        <v>109</v>
      </c>
    </row>
    <row r="6" spans="1:13" ht="60" x14ac:dyDescent="0.3">
      <c r="A6" s="27">
        <v>53</v>
      </c>
      <c r="B6" s="28" t="s">
        <v>105</v>
      </c>
      <c r="C6" s="27">
        <v>5312</v>
      </c>
      <c r="D6" s="28" t="s">
        <v>106</v>
      </c>
      <c r="E6" s="27">
        <v>531204</v>
      </c>
      <c r="F6" s="29" t="s">
        <v>107</v>
      </c>
      <c r="G6" s="30">
        <v>5312042002</v>
      </c>
      <c r="H6" s="29" t="s">
        <v>111</v>
      </c>
      <c r="I6" s="30">
        <v>0.68</v>
      </c>
      <c r="J6" s="30">
        <v>0.41670000000000001</v>
      </c>
      <c r="K6" s="30">
        <v>0.66669999999999996</v>
      </c>
      <c r="L6" s="30">
        <v>0.58779999999999999</v>
      </c>
      <c r="M6" s="30" t="s">
        <v>110</v>
      </c>
    </row>
    <row r="7" spans="1:13" ht="60" x14ac:dyDescent="0.3">
      <c r="A7" s="27">
        <v>53</v>
      </c>
      <c r="B7" s="28" t="s">
        <v>105</v>
      </c>
      <c r="C7" s="27">
        <v>5312</v>
      </c>
      <c r="D7" s="28" t="s">
        <v>106</v>
      </c>
      <c r="E7" s="27">
        <v>531204</v>
      </c>
      <c r="F7" s="29" t="s">
        <v>107</v>
      </c>
      <c r="G7" s="30">
        <v>5312042003</v>
      </c>
      <c r="H7" s="29" t="s">
        <v>112</v>
      </c>
      <c r="I7" s="30">
        <v>0.77710000000000001</v>
      </c>
      <c r="J7" s="30">
        <v>0.63329999999999997</v>
      </c>
      <c r="K7" s="30">
        <v>0.66669999999999996</v>
      </c>
      <c r="L7" s="30">
        <v>0.69240000000000002</v>
      </c>
      <c r="M7" s="30" t="s">
        <v>109</v>
      </c>
    </row>
    <row r="8" spans="1:13" ht="45" x14ac:dyDescent="0.3">
      <c r="A8" s="27">
        <v>53</v>
      </c>
      <c r="B8" s="28" t="s">
        <v>105</v>
      </c>
      <c r="C8" s="27">
        <v>5312</v>
      </c>
      <c r="D8" s="28" t="s">
        <v>106</v>
      </c>
      <c r="E8" s="27">
        <v>531204</v>
      </c>
      <c r="F8" s="29" t="s">
        <v>107</v>
      </c>
      <c r="G8" s="30">
        <v>5312042004</v>
      </c>
      <c r="H8" s="29" t="s">
        <v>113</v>
      </c>
      <c r="I8" s="30">
        <v>0.73709999999999998</v>
      </c>
      <c r="J8" s="30">
        <v>0.35</v>
      </c>
      <c r="K8" s="30">
        <v>0.5333</v>
      </c>
      <c r="L8" s="30">
        <v>0.54020000000000001</v>
      </c>
      <c r="M8" s="30" t="s">
        <v>110</v>
      </c>
    </row>
    <row r="9" spans="1:13" ht="45" x14ac:dyDescent="0.3">
      <c r="A9" s="27">
        <v>53</v>
      </c>
      <c r="B9" s="28" t="s">
        <v>105</v>
      </c>
      <c r="C9" s="27">
        <v>5312</v>
      </c>
      <c r="D9" s="28" t="s">
        <v>106</v>
      </c>
      <c r="E9" s="27">
        <v>531204</v>
      </c>
      <c r="F9" s="29" t="s">
        <v>107</v>
      </c>
      <c r="G9" s="30">
        <v>5312042005</v>
      </c>
      <c r="H9" s="29" t="s">
        <v>114</v>
      </c>
      <c r="I9" s="30">
        <v>0.83430000000000004</v>
      </c>
      <c r="J9" s="30">
        <v>0.5</v>
      </c>
      <c r="K9" s="30">
        <v>0.66669999999999996</v>
      </c>
      <c r="L9" s="30">
        <v>0.66700000000000004</v>
      </c>
      <c r="M9" s="30" t="s">
        <v>109</v>
      </c>
    </row>
    <row r="10" spans="1:13" ht="45" x14ac:dyDescent="0.3">
      <c r="A10" s="27">
        <v>53</v>
      </c>
      <c r="B10" s="28" t="s">
        <v>105</v>
      </c>
      <c r="C10" s="27">
        <v>5312</v>
      </c>
      <c r="D10" s="28" t="s">
        <v>106</v>
      </c>
      <c r="E10" s="27">
        <v>531204</v>
      </c>
      <c r="F10" s="29" t="s">
        <v>107</v>
      </c>
      <c r="G10" s="30">
        <v>5312042006</v>
      </c>
      <c r="H10" s="29" t="s">
        <v>115</v>
      </c>
      <c r="I10" s="30">
        <v>0.84570000000000001</v>
      </c>
      <c r="J10" s="30">
        <v>0.41670000000000001</v>
      </c>
      <c r="K10" s="30">
        <v>0.66669999999999996</v>
      </c>
      <c r="L10" s="30">
        <v>0.64300000000000002</v>
      </c>
      <c r="M10" s="30" t="s">
        <v>109</v>
      </c>
    </row>
    <row r="11" spans="1:13" ht="45" x14ac:dyDescent="0.3">
      <c r="A11" s="27">
        <v>53</v>
      </c>
      <c r="B11" s="28" t="s">
        <v>105</v>
      </c>
      <c r="C11" s="27">
        <v>5312</v>
      </c>
      <c r="D11" s="28" t="s">
        <v>106</v>
      </c>
      <c r="E11" s="27">
        <v>531204</v>
      </c>
      <c r="F11" s="29" t="s">
        <v>107</v>
      </c>
      <c r="G11" s="30">
        <v>5312042007</v>
      </c>
      <c r="H11" s="29" t="s">
        <v>116</v>
      </c>
      <c r="I11" s="30">
        <v>0.71430000000000005</v>
      </c>
      <c r="J11" s="30">
        <v>0.2833</v>
      </c>
      <c r="K11" s="30">
        <v>0.66669999999999996</v>
      </c>
      <c r="L11" s="30">
        <v>0.55479999999999996</v>
      </c>
      <c r="M11" s="30" t="s">
        <v>110</v>
      </c>
    </row>
    <row r="12" spans="1:13" ht="45" x14ac:dyDescent="0.3">
      <c r="A12" s="27">
        <v>53</v>
      </c>
      <c r="B12" s="28" t="s">
        <v>105</v>
      </c>
      <c r="C12" s="27">
        <v>5312</v>
      </c>
      <c r="D12" s="28" t="s">
        <v>106</v>
      </c>
      <c r="E12" s="27">
        <v>531204</v>
      </c>
      <c r="F12" s="29" t="s">
        <v>107</v>
      </c>
      <c r="G12" s="30">
        <v>5312042008</v>
      </c>
      <c r="H12" s="29" t="s">
        <v>117</v>
      </c>
      <c r="I12" s="30">
        <v>0.57709999999999995</v>
      </c>
      <c r="J12" s="30">
        <v>0.33329999999999999</v>
      </c>
      <c r="K12" s="30">
        <v>0.6</v>
      </c>
      <c r="L12" s="30">
        <v>0.50349999999999995</v>
      </c>
      <c r="M12" s="30" t="s">
        <v>110</v>
      </c>
    </row>
    <row r="13" spans="1:13" ht="45" x14ac:dyDescent="0.3">
      <c r="A13" s="27">
        <v>53</v>
      </c>
      <c r="B13" s="28" t="s">
        <v>105</v>
      </c>
      <c r="C13" s="27">
        <v>5312</v>
      </c>
      <c r="D13" s="28" t="s">
        <v>106</v>
      </c>
      <c r="E13" s="27">
        <v>531204</v>
      </c>
      <c r="F13" s="29" t="s">
        <v>107</v>
      </c>
      <c r="G13" s="30">
        <v>5312042009</v>
      </c>
      <c r="H13" s="29" t="s">
        <v>118</v>
      </c>
      <c r="I13" s="30">
        <v>0.72570000000000001</v>
      </c>
      <c r="J13" s="30">
        <v>0.26669999999999999</v>
      </c>
      <c r="K13" s="30">
        <v>0.66669999999999996</v>
      </c>
      <c r="L13" s="30">
        <v>0.55300000000000005</v>
      </c>
      <c r="M13" s="30" t="s">
        <v>110</v>
      </c>
    </row>
    <row r="14" spans="1:13" ht="45" x14ac:dyDescent="0.3">
      <c r="A14" s="27">
        <v>53</v>
      </c>
      <c r="B14" s="28" t="s">
        <v>105</v>
      </c>
      <c r="C14" s="27">
        <v>5312</v>
      </c>
      <c r="D14" s="28" t="s">
        <v>106</v>
      </c>
      <c r="E14" s="27">
        <v>531204</v>
      </c>
      <c r="F14" s="29" t="s">
        <v>107</v>
      </c>
      <c r="G14" s="30">
        <v>5312042010</v>
      </c>
      <c r="H14" s="29" t="s">
        <v>119</v>
      </c>
      <c r="I14" s="30">
        <v>0.73709999999999998</v>
      </c>
      <c r="J14" s="30">
        <v>0.38329999999999997</v>
      </c>
      <c r="K14" s="30">
        <v>0.93330000000000002</v>
      </c>
      <c r="L14" s="30">
        <v>0.68459999999999999</v>
      </c>
      <c r="M14" s="30" t="s">
        <v>109</v>
      </c>
    </row>
    <row r="15" spans="1:13" ht="45" x14ac:dyDescent="0.3">
      <c r="A15" s="27">
        <v>53</v>
      </c>
      <c r="B15" s="28" t="s">
        <v>105</v>
      </c>
      <c r="C15" s="27">
        <v>5312</v>
      </c>
      <c r="D15" s="28" t="s">
        <v>106</v>
      </c>
      <c r="E15" s="27">
        <v>531204</v>
      </c>
      <c r="F15" s="29" t="s">
        <v>107</v>
      </c>
      <c r="G15" s="30">
        <v>5312042011</v>
      </c>
      <c r="H15" s="29" t="s">
        <v>120</v>
      </c>
      <c r="I15" s="30">
        <v>0.65139999999999998</v>
      </c>
      <c r="J15" s="30">
        <v>0.2167</v>
      </c>
      <c r="K15" s="30">
        <v>0.66669999999999996</v>
      </c>
      <c r="L15" s="30">
        <v>0.51160000000000005</v>
      </c>
      <c r="M15" s="30" t="s">
        <v>110</v>
      </c>
    </row>
    <row r="16" spans="1:13" ht="45" x14ac:dyDescent="0.3">
      <c r="A16" s="27">
        <v>53</v>
      </c>
      <c r="B16" s="28" t="s">
        <v>105</v>
      </c>
      <c r="C16" s="27">
        <v>5312</v>
      </c>
      <c r="D16" s="28" t="s">
        <v>106</v>
      </c>
      <c r="E16" s="27">
        <v>531204</v>
      </c>
      <c r="F16" s="29" t="s">
        <v>107</v>
      </c>
      <c r="G16" s="30">
        <v>5312042012</v>
      </c>
      <c r="H16" s="29" t="s">
        <v>121</v>
      </c>
      <c r="I16" s="30">
        <v>0.53139999999999998</v>
      </c>
      <c r="J16" s="30">
        <v>0.43330000000000002</v>
      </c>
      <c r="K16" s="30">
        <v>0.66669999999999996</v>
      </c>
      <c r="L16" s="30">
        <v>0.54379999999999995</v>
      </c>
      <c r="M16" s="30" t="s">
        <v>110</v>
      </c>
    </row>
    <row r="17" spans="1:13" ht="45" x14ac:dyDescent="0.3">
      <c r="A17" s="27">
        <v>53</v>
      </c>
      <c r="B17" s="28" t="s">
        <v>105</v>
      </c>
      <c r="C17" s="27">
        <v>5312</v>
      </c>
      <c r="D17" s="28" t="s">
        <v>106</v>
      </c>
      <c r="E17" s="27">
        <v>531204</v>
      </c>
      <c r="F17" s="29" t="s">
        <v>107</v>
      </c>
      <c r="G17" s="30">
        <v>5312042013</v>
      </c>
      <c r="H17" s="29" t="s">
        <v>122</v>
      </c>
      <c r="I17" s="30">
        <v>0.68</v>
      </c>
      <c r="J17" s="30">
        <v>0.38329999999999997</v>
      </c>
      <c r="K17" s="30">
        <v>0.66669999999999996</v>
      </c>
      <c r="L17" s="30">
        <v>0.57669999999999999</v>
      </c>
      <c r="M17" s="30" t="s">
        <v>110</v>
      </c>
    </row>
    <row r="18" spans="1:13" ht="45" x14ac:dyDescent="0.3">
      <c r="A18" s="27">
        <v>53</v>
      </c>
      <c r="B18" s="28" t="s">
        <v>105</v>
      </c>
      <c r="C18" s="27">
        <v>5312</v>
      </c>
      <c r="D18" s="28" t="s">
        <v>106</v>
      </c>
      <c r="E18" s="27">
        <v>531204</v>
      </c>
      <c r="F18" s="29" t="s">
        <v>107</v>
      </c>
      <c r="G18" s="30">
        <v>5312042014</v>
      </c>
      <c r="H18" s="29" t="s">
        <v>123</v>
      </c>
      <c r="I18" s="30">
        <v>0.76</v>
      </c>
      <c r="J18" s="30">
        <v>0.41670000000000001</v>
      </c>
      <c r="K18" s="30">
        <v>0.66669999999999996</v>
      </c>
      <c r="L18" s="30">
        <v>0.61439999999999995</v>
      </c>
      <c r="M18" s="30" t="s">
        <v>109</v>
      </c>
    </row>
    <row r="19" spans="1:13" ht="45" x14ac:dyDescent="0.3">
      <c r="A19" s="27">
        <v>53</v>
      </c>
      <c r="B19" s="28" t="s">
        <v>105</v>
      </c>
      <c r="C19" s="27">
        <v>5312</v>
      </c>
      <c r="D19" s="28" t="s">
        <v>106</v>
      </c>
      <c r="E19" s="27">
        <v>531204</v>
      </c>
      <c r="F19" s="29" t="s">
        <v>107</v>
      </c>
      <c r="G19" s="30">
        <v>5312042015</v>
      </c>
      <c r="H19" s="29" t="s">
        <v>124</v>
      </c>
      <c r="I19" s="30">
        <v>0.66859999999999997</v>
      </c>
      <c r="J19" s="30">
        <v>0.2833</v>
      </c>
      <c r="K19" s="30">
        <v>0.66669999999999996</v>
      </c>
      <c r="L19" s="30">
        <v>0.53949999999999998</v>
      </c>
      <c r="M19" s="30" t="s">
        <v>110</v>
      </c>
    </row>
    <row r="20" spans="1:13" ht="45" x14ac:dyDescent="0.3">
      <c r="A20" s="27">
        <v>53</v>
      </c>
      <c r="B20" s="28" t="s">
        <v>105</v>
      </c>
      <c r="C20" s="27">
        <v>5312</v>
      </c>
      <c r="D20" s="28" t="s">
        <v>106</v>
      </c>
      <c r="E20" s="27">
        <v>531204</v>
      </c>
      <c r="F20" s="29" t="s">
        <v>107</v>
      </c>
      <c r="G20" s="30">
        <v>5312042016</v>
      </c>
      <c r="H20" s="29" t="s">
        <v>125</v>
      </c>
      <c r="I20" s="30">
        <v>0.67430000000000001</v>
      </c>
      <c r="J20" s="30">
        <v>0.41670000000000001</v>
      </c>
      <c r="K20" s="30">
        <v>0.66669999999999996</v>
      </c>
      <c r="L20" s="30">
        <v>0.58589999999999998</v>
      </c>
      <c r="M20" s="30" t="s">
        <v>110</v>
      </c>
    </row>
    <row r="21" spans="1:13" ht="45" x14ac:dyDescent="0.3">
      <c r="A21" s="27">
        <v>53</v>
      </c>
      <c r="B21" s="28" t="s">
        <v>105</v>
      </c>
      <c r="C21" s="27">
        <v>5312</v>
      </c>
      <c r="D21" s="28" t="s">
        <v>106</v>
      </c>
      <c r="E21" s="27">
        <v>531204</v>
      </c>
      <c r="F21" s="29" t="s">
        <v>107</v>
      </c>
      <c r="G21" s="30">
        <v>5312042017</v>
      </c>
      <c r="H21" s="29" t="s">
        <v>126</v>
      </c>
      <c r="I21" s="30">
        <v>0.68</v>
      </c>
      <c r="J21" s="30">
        <v>0.2833</v>
      </c>
      <c r="K21" s="30">
        <v>0.86670000000000003</v>
      </c>
      <c r="L21" s="30">
        <v>0.61</v>
      </c>
      <c r="M21" s="30" t="s">
        <v>109</v>
      </c>
    </row>
    <row r="22" spans="1:13" ht="45" x14ac:dyDescent="0.3">
      <c r="A22" s="27">
        <v>53</v>
      </c>
      <c r="B22" s="28" t="s">
        <v>105</v>
      </c>
      <c r="C22" s="27">
        <v>5312</v>
      </c>
      <c r="D22" s="28" t="s">
        <v>106</v>
      </c>
      <c r="E22" s="27">
        <v>531204</v>
      </c>
      <c r="F22" s="29" t="s">
        <v>107</v>
      </c>
      <c r="G22" s="30">
        <v>5312042018</v>
      </c>
      <c r="H22" s="29" t="s">
        <v>127</v>
      </c>
      <c r="I22" s="30">
        <v>0.69710000000000005</v>
      </c>
      <c r="J22" s="30">
        <v>0.26669999999999999</v>
      </c>
      <c r="K22" s="30">
        <v>0.66669999999999996</v>
      </c>
      <c r="L22" s="30">
        <v>0.54349999999999998</v>
      </c>
      <c r="M22" s="30" t="s">
        <v>110</v>
      </c>
    </row>
    <row r="23" spans="1:13" ht="45" x14ac:dyDescent="0.3">
      <c r="A23" s="27">
        <v>53</v>
      </c>
      <c r="B23" s="28" t="s">
        <v>105</v>
      </c>
      <c r="C23" s="27">
        <v>5312</v>
      </c>
      <c r="D23" s="28" t="s">
        <v>106</v>
      </c>
      <c r="E23" s="27">
        <v>531210</v>
      </c>
      <c r="F23" s="29" t="s">
        <v>81</v>
      </c>
      <c r="G23" s="30">
        <v>5312102001</v>
      </c>
      <c r="H23" s="29" t="s">
        <v>128</v>
      </c>
      <c r="I23" s="30">
        <v>0.75429999999999997</v>
      </c>
      <c r="J23" s="30">
        <v>0.66669999999999996</v>
      </c>
      <c r="K23" s="30">
        <v>0.66669999999999996</v>
      </c>
      <c r="L23" s="30">
        <v>0.69589999999999996</v>
      </c>
      <c r="M23" s="30" t="s">
        <v>109</v>
      </c>
    </row>
    <row r="24" spans="1:13" ht="45" x14ac:dyDescent="0.3">
      <c r="A24" s="27">
        <v>53</v>
      </c>
      <c r="B24" s="28" t="s">
        <v>105</v>
      </c>
      <c r="C24" s="27">
        <v>5312</v>
      </c>
      <c r="D24" s="28" t="s">
        <v>106</v>
      </c>
      <c r="E24" s="27">
        <v>531210</v>
      </c>
      <c r="F24" s="29" t="s">
        <v>81</v>
      </c>
      <c r="G24" s="30">
        <v>5312102002</v>
      </c>
      <c r="H24" s="29" t="s">
        <v>129</v>
      </c>
      <c r="I24" s="30">
        <v>0.70289999999999997</v>
      </c>
      <c r="J24" s="30">
        <v>0.41670000000000001</v>
      </c>
      <c r="K24" s="30">
        <v>0.5333</v>
      </c>
      <c r="L24" s="30">
        <v>0.55100000000000005</v>
      </c>
      <c r="M24" s="30" t="s">
        <v>110</v>
      </c>
    </row>
    <row r="25" spans="1:13" ht="45" x14ac:dyDescent="0.3">
      <c r="A25" s="27">
        <v>53</v>
      </c>
      <c r="B25" s="28" t="s">
        <v>105</v>
      </c>
      <c r="C25" s="27">
        <v>5312</v>
      </c>
      <c r="D25" s="28" t="s">
        <v>106</v>
      </c>
      <c r="E25" s="27">
        <v>531210</v>
      </c>
      <c r="F25" s="29" t="s">
        <v>81</v>
      </c>
      <c r="G25" s="30">
        <v>5312102003</v>
      </c>
      <c r="H25" s="29" t="s">
        <v>130</v>
      </c>
      <c r="I25" s="30">
        <v>0.71430000000000005</v>
      </c>
      <c r="J25" s="30">
        <v>0.51670000000000005</v>
      </c>
      <c r="K25" s="30">
        <v>0.66669999999999996</v>
      </c>
      <c r="L25" s="30">
        <v>0.63249999999999995</v>
      </c>
      <c r="M25" s="30" t="s">
        <v>109</v>
      </c>
    </row>
    <row r="26" spans="1:13" ht="45" x14ac:dyDescent="0.3">
      <c r="A26" s="27">
        <v>53</v>
      </c>
      <c r="B26" s="28" t="s">
        <v>105</v>
      </c>
      <c r="C26" s="27">
        <v>5312</v>
      </c>
      <c r="D26" s="28" t="s">
        <v>106</v>
      </c>
      <c r="E26" s="27">
        <v>531210</v>
      </c>
      <c r="F26" s="29" t="s">
        <v>81</v>
      </c>
      <c r="G26" s="30">
        <v>5312102004</v>
      </c>
      <c r="H26" s="29" t="s">
        <v>131</v>
      </c>
      <c r="I26" s="30">
        <v>0.66290000000000004</v>
      </c>
      <c r="J26" s="30">
        <v>0.41670000000000001</v>
      </c>
      <c r="K26" s="30">
        <v>0.66669999999999996</v>
      </c>
      <c r="L26" s="30">
        <v>0.58209999999999995</v>
      </c>
      <c r="M26" s="30" t="s">
        <v>110</v>
      </c>
    </row>
    <row r="27" spans="1:13" ht="45" x14ac:dyDescent="0.3">
      <c r="A27" s="27">
        <v>53</v>
      </c>
      <c r="B27" s="28" t="s">
        <v>105</v>
      </c>
      <c r="C27" s="27">
        <v>5312</v>
      </c>
      <c r="D27" s="28" t="s">
        <v>106</v>
      </c>
      <c r="E27" s="27">
        <v>531210</v>
      </c>
      <c r="F27" s="29" t="s">
        <v>81</v>
      </c>
      <c r="G27" s="30">
        <v>5312102005</v>
      </c>
      <c r="H27" s="29" t="s">
        <v>132</v>
      </c>
      <c r="I27" s="30">
        <v>0.74860000000000004</v>
      </c>
      <c r="J27" s="30">
        <v>0.55000000000000004</v>
      </c>
      <c r="K27" s="30">
        <v>0.66669999999999996</v>
      </c>
      <c r="L27" s="30">
        <v>0.65510000000000002</v>
      </c>
      <c r="M27" s="30" t="s">
        <v>109</v>
      </c>
    </row>
    <row r="28" spans="1:13" ht="45" x14ac:dyDescent="0.3">
      <c r="A28" s="27">
        <v>53</v>
      </c>
      <c r="B28" s="28" t="s">
        <v>105</v>
      </c>
      <c r="C28" s="27">
        <v>5312</v>
      </c>
      <c r="D28" s="28" t="s">
        <v>106</v>
      </c>
      <c r="E28" s="27">
        <v>531210</v>
      </c>
      <c r="F28" s="29" t="s">
        <v>81</v>
      </c>
      <c r="G28" s="30">
        <v>5312102006</v>
      </c>
      <c r="H28" s="29" t="s">
        <v>133</v>
      </c>
      <c r="I28" s="30">
        <v>0.77710000000000001</v>
      </c>
      <c r="J28" s="30">
        <v>0.56669999999999998</v>
      </c>
      <c r="K28" s="30">
        <v>0.66669999999999996</v>
      </c>
      <c r="L28" s="30">
        <v>0.67020000000000002</v>
      </c>
      <c r="M28" s="30" t="s">
        <v>109</v>
      </c>
    </row>
    <row r="29" spans="1:13" ht="45" x14ac:dyDescent="0.3">
      <c r="A29" s="27">
        <v>53</v>
      </c>
      <c r="B29" s="28" t="s">
        <v>105</v>
      </c>
      <c r="C29" s="27">
        <v>5312</v>
      </c>
      <c r="D29" s="28" t="s">
        <v>106</v>
      </c>
      <c r="E29" s="27">
        <v>531210</v>
      </c>
      <c r="F29" s="29" t="s">
        <v>81</v>
      </c>
      <c r="G29" s="30">
        <v>5312102009</v>
      </c>
      <c r="H29" s="29" t="s">
        <v>134</v>
      </c>
      <c r="I29" s="30">
        <v>0.74860000000000004</v>
      </c>
      <c r="J29" s="30">
        <v>0.6</v>
      </c>
      <c r="K29" s="30">
        <v>0.5333</v>
      </c>
      <c r="L29" s="30">
        <v>0.62729999999999997</v>
      </c>
      <c r="M29" s="30" t="s">
        <v>109</v>
      </c>
    </row>
    <row r="30" spans="1:13" ht="45" x14ac:dyDescent="0.3">
      <c r="A30" s="27">
        <v>53</v>
      </c>
      <c r="B30" s="28" t="s">
        <v>105</v>
      </c>
      <c r="C30" s="27">
        <v>5312</v>
      </c>
      <c r="D30" s="28" t="s">
        <v>106</v>
      </c>
      <c r="E30" s="27">
        <v>531210</v>
      </c>
      <c r="F30" s="29" t="s">
        <v>81</v>
      </c>
      <c r="G30" s="30">
        <v>5312102010</v>
      </c>
      <c r="H30" s="29" t="s">
        <v>135</v>
      </c>
      <c r="I30" s="30">
        <v>0.65139999999999998</v>
      </c>
      <c r="J30" s="30">
        <v>0.5</v>
      </c>
      <c r="K30" s="30">
        <v>0.6</v>
      </c>
      <c r="L30" s="30">
        <v>0.58379999999999999</v>
      </c>
      <c r="M30" s="30" t="s">
        <v>110</v>
      </c>
    </row>
    <row r="31" spans="1:13" ht="45" x14ac:dyDescent="0.3">
      <c r="A31" s="27">
        <v>53</v>
      </c>
      <c r="B31" s="28" t="s">
        <v>105</v>
      </c>
      <c r="C31" s="27">
        <v>5312</v>
      </c>
      <c r="D31" s="28" t="s">
        <v>106</v>
      </c>
      <c r="E31" s="27">
        <v>531210</v>
      </c>
      <c r="F31" s="29" t="s">
        <v>81</v>
      </c>
      <c r="G31" s="30">
        <v>5312102014</v>
      </c>
      <c r="H31" s="29" t="s">
        <v>136</v>
      </c>
      <c r="I31" s="30">
        <v>0.71430000000000005</v>
      </c>
      <c r="J31" s="30">
        <v>0.36670000000000003</v>
      </c>
      <c r="K31" s="30">
        <v>0.66669999999999996</v>
      </c>
      <c r="L31" s="30">
        <v>0.58250000000000002</v>
      </c>
      <c r="M31" s="30" t="s">
        <v>110</v>
      </c>
    </row>
    <row r="32" spans="1:13" ht="45" x14ac:dyDescent="0.3">
      <c r="A32" s="27">
        <v>53</v>
      </c>
      <c r="B32" s="28" t="s">
        <v>105</v>
      </c>
      <c r="C32" s="27">
        <v>5312</v>
      </c>
      <c r="D32" s="28" t="s">
        <v>106</v>
      </c>
      <c r="E32" s="27">
        <v>531211</v>
      </c>
      <c r="F32" s="29" t="s">
        <v>137</v>
      </c>
      <c r="G32" s="30">
        <v>5312112001</v>
      </c>
      <c r="H32" s="29" t="s">
        <v>138</v>
      </c>
      <c r="I32" s="30">
        <v>0.77710000000000001</v>
      </c>
      <c r="J32" s="30">
        <v>0.41670000000000001</v>
      </c>
      <c r="K32" s="30">
        <v>0.66669999999999996</v>
      </c>
      <c r="L32" s="30">
        <v>0.62019999999999997</v>
      </c>
      <c r="M32" s="30" t="s">
        <v>109</v>
      </c>
    </row>
    <row r="33" spans="1:13" ht="45" x14ac:dyDescent="0.3">
      <c r="A33" s="27">
        <v>53</v>
      </c>
      <c r="B33" s="28" t="s">
        <v>105</v>
      </c>
      <c r="C33" s="27">
        <v>5312</v>
      </c>
      <c r="D33" s="28" t="s">
        <v>106</v>
      </c>
      <c r="E33" s="27">
        <v>531211</v>
      </c>
      <c r="F33" s="29" t="s">
        <v>137</v>
      </c>
      <c r="G33" s="30">
        <v>5312112002</v>
      </c>
      <c r="H33" s="29" t="s">
        <v>139</v>
      </c>
      <c r="I33" s="30">
        <v>0.78290000000000004</v>
      </c>
      <c r="J33" s="30">
        <v>0.45</v>
      </c>
      <c r="K33" s="30">
        <v>0.33329999999999999</v>
      </c>
      <c r="L33" s="30">
        <v>0.52210000000000001</v>
      </c>
      <c r="M33" s="30" t="s">
        <v>110</v>
      </c>
    </row>
    <row r="34" spans="1:13" ht="45" x14ac:dyDescent="0.3">
      <c r="A34" s="27">
        <v>53</v>
      </c>
      <c r="B34" s="28" t="s">
        <v>105</v>
      </c>
      <c r="C34" s="27">
        <v>5312</v>
      </c>
      <c r="D34" s="28" t="s">
        <v>106</v>
      </c>
      <c r="E34" s="27">
        <v>531211</v>
      </c>
      <c r="F34" s="29" t="s">
        <v>137</v>
      </c>
      <c r="G34" s="30">
        <v>5312112003</v>
      </c>
      <c r="H34" s="29" t="s">
        <v>140</v>
      </c>
      <c r="I34" s="30">
        <v>0.69140000000000001</v>
      </c>
      <c r="J34" s="30">
        <v>0.51670000000000005</v>
      </c>
      <c r="K34" s="30">
        <v>0.66669999999999996</v>
      </c>
      <c r="L34" s="30">
        <v>0.62490000000000001</v>
      </c>
      <c r="M34" s="30" t="s">
        <v>109</v>
      </c>
    </row>
    <row r="35" spans="1:13" ht="45" x14ac:dyDescent="0.3">
      <c r="A35" s="27">
        <v>53</v>
      </c>
      <c r="B35" s="28" t="s">
        <v>105</v>
      </c>
      <c r="C35" s="27">
        <v>5312</v>
      </c>
      <c r="D35" s="28" t="s">
        <v>106</v>
      </c>
      <c r="E35" s="27">
        <v>531211</v>
      </c>
      <c r="F35" s="29" t="s">
        <v>137</v>
      </c>
      <c r="G35" s="30">
        <v>5312112004</v>
      </c>
      <c r="H35" s="29" t="s">
        <v>141</v>
      </c>
      <c r="I35" s="31">
        <v>0.66290000000000004</v>
      </c>
      <c r="J35" s="31">
        <v>0.48330000000000001</v>
      </c>
      <c r="K35" s="31">
        <v>0.66669999999999996</v>
      </c>
      <c r="L35" s="31">
        <v>0.60429999999999995</v>
      </c>
      <c r="M35" s="31" t="s">
        <v>109</v>
      </c>
    </row>
    <row r="36" spans="1:13" ht="45" x14ac:dyDescent="0.3">
      <c r="A36" s="27">
        <v>53</v>
      </c>
      <c r="B36" s="28" t="s">
        <v>105</v>
      </c>
      <c r="C36" s="27">
        <v>5312</v>
      </c>
      <c r="D36" s="28" t="s">
        <v>106</v>
      </c>
      <c r="E36" s="27">
        <v>531211</v>
      </c>
      <c r="F36" s="29" t="s">
        <v>137</v>
      </c>
      <c r="G36" s="30">
        <v>5312112005</v>
      </c>
      <c r="H36" s="29" t="s">
        <v>142</v>
      </c>
      <c r="I36" s="30">
        <v>0.7429</v>
      </c>
      <c r="J36" s="30">
        <v>0.45</v>
      </c>
      <c r="K36" s="30">
        <v>0.5333</v>
      </c>
      <c r="L36" s="30">
        <v>0.57540000000000002</v>
      </c>
      <c r="M36" s="30" t="s">
        <v>110</v>
      </c>
    </row>
    <row r="37" spans="1:13" ht="45" x14ac:dyDescent="0.3">
      <c r="A37" s="27">
        <v>53</v>
      </c>
      <c r="B37" s="28" t="s">
        <v>105</v>
      </c>
      <c r="C37" s="27">
        <v>5312</v>
      </c>
      <c r="D37" s="28" t="s">
        <v>106</v>
      </c>
      <c r="E37" s="27">
        <v>531211</v>
      </c>
      <c r="F37" s="29" t="s">
        <v>137</v>
      </c>
      <c r="G37" s="30">
        <v>5312112006</v>
      </c>
      <c r="H37" s="29" t="s">
        <v>143</v>
      </c>
      <c r="I37" s="30">
        <v>0.77139999999999997</v>
      </c>
      <c r="J37" s="30">
        <v>0.66669999999999996</v>
      </c>
      <c r="K37" s="30">
        <v>0.66669999999999996</v>
      </c>
      <c r="L37" s="30">
        <v>0.7016</v>
      </c>
      <c r="M37" s="30" t="s">
        <v>109</v>
      </c>
    </row>
    <row r="38" spans="1:13" ht="45" x14ac:dyDescent="0.3">
      <c r="A38" s="27">
        <v>53</v>
      </c>
      <c r="B38" s="28" t="s">
        <v>105</v>
      </c>
      <c r="C38" s="27">
        <v>5312</v>
      </c>
      <c r="D38" s="28" t="s">
        <v>106</v>
      </c>
      <c r="E38" s="27">
        <v>531211</v>
      </c>
      <c r="F38" s="29" t="s">
        <v>137</v>
      </c>
      <c r="G38" s="30">
        <v>5312112007</v>
      </c>
      <c r="H38" s="29" t="s">
        <v>144</v>
      </c>
      <c r="I38" s="30">
        <v>0.60570000000000002</v>
      </c>
      <c r="J38" s="30">
        <v>0.41670000000000001</v>
      </c>
      <c r="K38" s="30">
        <v>0.6</v>
      </c>
      <c r="L38" s="30">
        <v>0.54079999999999995</v>
      </c>
      <c r="M38" s="30" t="s">
        <v>110</v>
      </c>
    </row>
    <row r="39" spans="1:13" ht="45" x14ac:dyDescent="0.3">
      <c r="A39" s="27">
        <v>53</v>
      </c>
      <c r="B39" s="28" t="s">
        <v>105</v>
      </c>
      <c r="C39" s="27">
        <v>5312</v>
      </c>
      <c r="D39" s="28" t="s">
        <v>106</v>
      </c>
      <c r="E39" s="27">
        <v>531211</v>
      </c>
      <c r="F39" s="29" t="s">
        <v>137</v>
      </c>
      <c r="G39" s="30">
        <v>5312112008</v>
      </c>
      <c r="H39" s="29" t="s">
        <v>145</v>
      </c>
      <c r="I39" s="30">
        <v>0.70860000000000001</v>
      </c>
      <c r="J39" s="30">
        <v>0.41670000000000001</v>
      </c>
      <c r="K39" s="30">
        <v>0.6</v>
      </c>
      <c r="L39" s="30">
        <v>0.57509999999999994</v>
      </c>
      <c r="M39" s="30" t="s">
        <v>110</v>
      </c>
    </row>
    <row r="40" spans="1:13" ht="45" x14ac:dyDescent="0.3">
      <c r="A40" s="27">
        <v>53</v>
      </c>
      <c r="B40" s="28" t="s">
        <v>105</v>
      </c>
      <c r="C40" s="27">
        <v>5312</v>
      </c>
      <c r="D40" s="28" t="s">
        <v>106</v>
      </c>
      <c r="E40" s="27">
        <v>531211</v>
      </c>
      <c r="F40" s="29" t="s">
        <v>137</v>
      </c>
      <c r="G40" s="30">
        <v>5312112009</v>
      </c>
      <c r="H40" s="29" t="s">
        <v>146</v>
      </c>
      <c r="I40" s="30">
        <v>0.70860000000000001</v>
      </c>
      <c r="J40" s="30">
        <v>0.41670000000000001</v>
      </c>
      <c r="K40" s="30">
        <v>0.66669999999999996</v>
      </c>
      <c r="L40" s="30">
        <v>0.59730000000000005</v>
      </c>
      <c r="M40" s="30" t="s">
        <v>110</v>
      </c>
    </row>
    <row r="41" spans="1:13" ht="45" x14ac:dyDescent="0.3">
      <c r="A41" s="27">
        <v>53</v>
      </c>
      <c r="B41" s="28" t="s">
        <v>105</v>
      </c>
      <c r="C41" s="27">
        <v>5312</v>
      </c>
      <c r="D41" s="28" t="s">
        <v>106</v>
      </c>
      <c r="E41" s="27">
        <v>531211</v>
      </c>
      <c r="F41" s="29" t="s">
        <v>137</v>
      </c>
      <c r="G41" s="30">
        <v>5312112010</v>
      </c>
      <c r="H41" s="29" t="s">
        <v>147</v>
      </c>
      <c r="I41" s="30">
        <v>0.61140000000000005</v>
      </c>
      <c r="J41" s="30">
        <v>0.43330000000000002</v>
      </c>
      <c r="K41" s="30">
        <v>0.66669999999999996</v>
      </c>
      <c r="L41" s="30">
        <v>0.57050000000000001</v>
      </c>
      <c r="M41" s="30" t="s">
        <v>110</v>
      </c>
    </row>
    <row r="42" spans="1:13" ht="45" x14ac:dyDescent="0.3">
      <c r="A42" s="27">
        <v>53</v>
      </c>
      <c r="B42" s="28" t="s">
        <v>105</v>
      </c>
      <c r="C42" s="27">
        <v>5312</v>
      </c>
      <c r="D42" s="28" t="s">
        <v>106</v>
      </c>
      <c r="E42" s="27">
        <v>531211</v>
      </c>
      <c r="F42" s="29" t="s">
        <v>137</v>
      </c>
      <c r="G42" s="30">
        <v>5312112011</v>
      </c>
      <c r="H42" s="29" t="s">
        <v>148</v>
      </c>
      <c r="I42" s="30">
        <v>0.66859999999999997</v>
      </c>
      <c r="J42" s="30">
        <v>0.38329999999999997</v>
      </c>
      <c r="K42" s="30">
        <v>0.6</v>
      </c>
      <c r="L42" s="30">
        <v>0.55059999999999998</v>
      </c>
      <c r="M42" s="30" t="s">
        <v>110</v>
      </c>
    </row>
    <row r="43" spans="1:13" ht="45" x14ac:dyDescent="0.3">
      <c r="A43" s="27">
        <v>53</v>
      </c>
      <c r="B43" s="28" t="s">
        <v>105</v>
      </c>
      <c r="C43" s="27">
        <v>5312</v>
      </c>
      <c r="D43" s="28" t="s">
        <v>106</v>
      </c>
      <c r="E43" s="27">
        <v>531211</v>
      </c>
      <c r="F43" s="29" t="s">
        <v>137</v>
      </c>
      <c r="G43" s="30">
        <v>5312112012</v>
      </c>
      <c r="H43" s="29" t="s">
        <v>149</v>
      </c>
      <c r="I43" s="30">
        <v>0.58289999999999997</v>
      </c>
      <c r="J43" s="30">
        <v>0.4667</v>
      </c>
      <c r="K43" s="30">
        <v>0.4667</v>
      </c>
      <c r="L43" s="30">
        <v>0.50539999999999996</v>
      </c>
      <c r="M43" s="30" t="s">
        <v>110</v>
      </c>
    </row>
    <row r="44" spans="1:13" ht="45" x14ac:dyDescent="0.3">
      <c r="A44" s="27">
        <v>53</v>
      </c>
      <c r="B44" s="28" t="s">
        <v>105</v>
      </c>
      <c r="C44" s="27">
        <v>5312</v>
      </c>
      <c r="D44" s="28" t="s">
        <v>106</v>
      </c>
      <c r="E44" s="27">
        <v>531211</v>
      </c>
      <c r="F44" s="29" t="s">
        <v>137</v>
      </c>
      <c r="G44" s="30">
        <v>5312112013</v>
      </c>
      <c r="H44" s="29" t="s">
        <v>150</v>
      </c>
      <c r="I44" s="30">
        <v>0.78859999999999997</v>
      </c>
      <c r="J44" s="30">
        <v>0.56669999999999998</v>
      </c>
      <c r="K44" s="30">
        <v>0.66669999999999996</v>
      </c>
      <c r="L44" s="30">
        <v>0.67400000000000004</v>
      </c>
      <c r="M44" s="30" t="s">
        <v>109</v>
      </c>
    </row>
    <row r="45" spans="1:13" ht="45" x14ac:dyDescent="0.3">
      <c r="A45" s="27">
        <v>53</v>
      </c>
      <c r="B45" s="28" t="s">
        <v>105</v>
      </c>
      <c r="C45" s="27">
        <v>5312</v>
      </c>
      <c r="D45" s="28" t="s">
        <v>106</v>
      </c>
      <c r="E45" s="27">
        <v>531211</v>
      </c>
      <c r="F45" s="28" t="s">
        <v>137</v>
      </c>
      <c r="G45" s="27">
        <v>5312112014</v>
      </c>
      <c r="H45" s="28" t="s">
        <v>151</v>
      </c>
      <c r="I45" s="27">
        <v>0.65710000000000002</v>
      </c>
      <c r="J45" s="27">
        <v>0.26669999999999999</v>
      </c>
      <c r="K45" s="27">
        <v>0.66669999999999996</v>
      </c>
      <c r="L45" s="27">
        <v>0.5302</v>
      </c>
      <c r="M45" s="27" t="s">
        <v>110</v>
      </c>
    </row>
    <row r="46" spans="1:13" ht="45" x14ac:dyDescent="0.3">
      <c r="A46" s="27">
        <v>53</v>
      </c>
      <c r="B46" s="28" t="s">
        <v>105</v>
      </c>
      <c r="C46" s="27">
        <v>5312</v>
      </c>
      <c r="D46" s="28" t="s">
        <v>106</v>
      </c>
      <c r="E46" s="27">
        <v>531212</v>
      </c>
      <c r="F46" s="28" t="s">
        <v>83</v>
      </c>
      <c r="G46" s="27">
        <v>5312122004</v>
      </c>
      <c r="H46" s="28" t="s">
        <v>152</v>
      </c>
      <c r="I46" s="27">
        <v>0.64</v>
      </c>
      <c r="J46" s="27">
        <v>0.4667</v>
      </c>
      <c r="K46" s="27">
        <v>0.66669999999999996</v>
      </c>
      <c r="L46" s="27">
        <v>0.59109999999999996</v>
      </c>
      <c r="M46" s="27" t="s">
        <v>110</v>
      </c>
    </row>
    <row r="47" spans="1:13" ht="45" x14ac:dyDescent="0.3">
      <c r="A47" s="27">
        <v>53</v>
      </c>
      <c r="B47" s="28" t="s">
        <v>105</v>
      </c>
      <c r="C47" s="27">
        <v>5312</v>
      </c>
      <c r="D47" s="28" t="s">
        <v>106</v>
      </c>
      <c r="E47" s="27">
        <v>531212</v>
      </c>
      <c r="F47" s="28" t="s">
        <v>83</v>
      </c>
      <c r="G47" s="27">
        <v>5312122005</v>
      </c>
      <c r="H47" s="28" t="s">
        <v>153</v>
      </c>
      <c r="I47" s="27">
        <v>0.61140000000000005</v>
      </c>
      <c r="J47" s="27">
        <v>0.43330000000000002</v>
      </c>
      <c r="K47" s="27">
        <v>0.66669999999999996</v>
      </c>
      <c r="L47" s="27">
        <v>0.57050000000000001</v>
      </c>
      <c r="M47" s="27" t="s">
        <v>110</v>
      </c>
    </row>
    <row r="48" spans="1:13" ht="45" x14ac:dyDescent="0.3">
      <c r="A48" s="27">
        <v>53</v>
      </c>
      <c r="B48" s="28" t="s">
        <v>105</v>
      </c>
      <c r="C48" s="27">
        <v>5312</v>
      </c>
      <c r="D48" s="28" t="s">
        <v>106</v>
      </c>
      <c r="E48" s="27">
        <v>531212</v>
      </c>
      <c r="F48" s="28" t="s">
        <v>83</v>
      </c>
      <c r="G48" s="27">
        <v>5312122006</v>
      </c>
      <c r="H48" s="28" t="s">
        <v>154</v>
      </c>
      <c r="I48" s="27">
        <v>0.72570000000000001</v>
      </c>
      <c r="J48" s="27">
        <v>0.43330000000000002</v>
      </c>
      <c r="K48" s="27">
        <v>0.66669999999999996</v>
      </c>
      <c r="L48" s="27">
        <v>0.60860000000000003</v>
      </c>
      <c r="M48" s="27" t="s">
        <v>109</v>
      </c>
    </row>
    <row r="49" spans="1:13" ht="45" x14ac:dyDescent="0.3">
      <c r="A49" s="27">
        <v>53</v>
      </c>
      <c r="B49" s="28" t="s">
        <v>105</v>
      </c>
      <c r="C49" s="27">
        <v>5312</v>
      </c>
      <c r="D49" s="28" t="s">
        <v>106</v>
      </c>
      <c r="E49" s="27">
        <v>531212</v>
      </c>
      <c r="F49" s="28" t="s">
        <v>83</v>
      </c>
      <c r="G49" s="27">
        <v>5312122007</v>
      </c>
      <c r="H49" s="28" t="s">
        <v>155</v>
      </c>
      <c r="I49" s="27">
        <v>0.6</v>
      </c>
      <c r="J49" s="27">
        <v>0.41670000000000001</v>
      </c>
      <c r="K49" s="27">
        <v>0.66669999999999996</v>
      </c>
      <c r="L49" s="27">
        <v>0.56110000000000004</v>
      </c>
      <c r="M49" s="27" t="s">
        <v>110</v>
      </c>
    </row>
    <row r="50" spans="1:13" ht="45" x14ac:dyDescent="0.3">
      <c r="A50" s="27">
        <v>53</v>
      </c>
      <c r="B50" s="28" t="s">
        <v>105</v>
      </c>
      <c r="C50" s="27">
        <v>5312</v>
      </c>
      <c r="D50" s="28" t="s">
        <v>106</v>
      </c>
      <c r="E50" s="27">
        <v>531212</v>
      </c>
      <c r="F50" s="28" t="s">
        <v>83</v>
      </c>
      <c r="G50" s="27">
        <v>5312122008</v>
      </c>
      <c r="H50" s="28" t="s">
        <v>156</v>
      </c>
      <c r="I50" s="27">
        <v>0.74860000000000004</v>
      </c>
      <c r="J50" s="27">
        <v>0.43330000000000002</v>
      </c>
      <c r="K50" s="27">
        <v>0.66669999999999996</v>
      </c>
      <c r="L50" s="27">
        <v>0.61619999999999997</v>
      </c>
      <c r="M50" s="27" t="s">
        <v>109</v>
      </c>
    </row>
    <row r="51" spans="1:13" ht="45" x14ac:dyDescent="0.3">
      <c r="A51" s="27">
        <v>53</v>
      </c>
      <c r="B51" s="28" t="s">
        <v>105</v>
      </c>
      <c r="C51" s="27">
        <v>5312</v>
      </c>
      <c r="D51" s="28" t="s">
        <v>106</v>
      </c>
      <c r="E51" s="27">
        <v>531212</v>
      </c>
      <c r="F51" s="28" t="s">
        <v>83</v>
      </c>
      <c r="G51" s="27">
        <v>5312122009</v>
      </c>
      <c r="H51" s="28" t="s">
        <v>157</v>
      </c>
      <c r="I51" s="27">
        <v>0.65710000000000002</v>
      </c>
      <c r="J51" s="27">
        <v>0.35</v>
      </c>
      <c r="K51" s="27">
        <v>0.66669999999999996</v>
      </c>
      <c r="L51" s="27">
        <v>0.55789999999999995</v>
      </c>
      <c r="M51" s="27" t="s">
        <v>110</v>
      </c>
    </row>
    <row r="52" spans="1:13" ht="45" x14ac:dyDescent="0.3">
      <c r="A52" s="27">
        <v>53</v>
      </c>
      <c r="B52" s="28" t="s">
        <v>105</v>
      </c>
      <c r="C52" s="27">
        <v>5312</v>
      </c>
      <c r="D52" s="28" t="s">
        <v>106</v>
      </c>
      <c r="E52" s="27">
        <v>531212</v>
      </c>
      <c r="F52" s="28" t="s">
        <v>83</v>
      </c>
      <c r="G52" s="27">
        <v>5312122010</v>
      </c>
      <c r="H52" s="28" t="s">
        <v>158</v>
      </c>
      <c r="I52" s="27">
        <v>0.69710000000000005</v>
      </c>
      <c r="J52" s="27">
        <v>0.25</v>
      </c>
      <c r="K52" s="27">
        <v>0.66669999999999996</v>
      </c>
      <c r="L52" s="27">
        <v>0.53790000000000004</v>
      </c>
      <c r="M52" s="27" t="s">
        <v>110</v>
      </c>
    </row>
    <row r="53" spans="1:13" ht="45" x14ac:dyDescent="0.3">
      <c r="A53" s="27">
        <v>53</v>
      </c>
      <c r="B53" s="28" t="s">
        <v>105</v>
      </c>
      <c r="C53" s="27">
        <v>5312</v>
      </c>
      <c r="D53" s="28" t="s">
        <v>106</v>
      </c>
      <c r="E53" s="27">
        <v>531212</v>
      </c>
      <c r="F53" s="28" t="s">
        <v>83</v>
      </c>
      <c r="G53" s="27">
        <v>5312122011</v>
      </c>
      <c r="H53" s="28" t="s">
        <v>159</v>
      </c>
      <c r="I53" s="27">
        <v>0.65710000000000002</v>
      </c>
      <c r="J53" s="27">
        <v>0.36670000000000003</v>
      </c>
      <c r="K53" s="27">
        <v>0.66669999999999996</v>
      </c>
      <c r="L53" s="27">
        <v>0.5635</v>
      </c>
      <c r="M53" s="27" t="s">
        <v>110</v>
      </c>
    </row>
    <row r="54" spans="1:13" ht="45" x14ac:dyDescent="0.3">
      <c r="A54" s="27">
        <v>53</v>
      </c>
      <c r="B54" s="28" t="s">
        <v>105</v>
      </c>
      <c r="C54" s="27">
        <v>5312</v>
      </c>
      <c r="D54" s="28" t="s">
        <v>106</v>
      </c>
      <c r="E54" s="27">
        <v>531212</v>
      </c>
      <c r="F54" s="28" t="s">
        <v>83</v>
      </c>
      <c r="G54" s="27">
        <v>5312122012</v>
      </c>
      <c r="H54" s="28" t="s">
        <v>160</v>
      </c>
      <c r="I54" s="27">
        <v>0.70289999999999997</v>
      </c>
      <c r="J54" s="27">
        <v>0.51670000000000005</v>
      </c>
      <c r="K54" s="27">
        <v>0.66669999999999996</v>
      </c>
      <c r="L54" s="27">
        <v>0.62870000000000004</v>
      </c>
      <c r="M54" s="27" t="s">
        <v>109</v>
      </c>
    </row>
    <row r="55" spans="1:13" ht="45" x14ac:dyDescent="0.3">
      <c r="A55" s="27">
        <v>53</v>
      </c>
      <c r="B55" s="28" t="s">
        <v>105</v>
      </c>
      <c r="C55" s="27">
        <v>5312</v>
      </c>
      <c r="D55" s="28" t="s">
        <v>106</v>
      </c>
      <c r="E55" s="27">
        <v>531212</v>
      </c>
      <c r="F55" s="28" t="s">
        <v>83</v>
      </c>
      <c r="G55" s="27">
        <v>5312122014</v>
      </c>
      <c r="H55" s="28" t="s">
        <v>161</v>
      </c>
      <c r="I55" s="27">
        <v>0.66859999999999997</v>
      </c>
      <c r="J55" s="27">
        <v>0.25</v>
      </c>
      <c r="K55" s="27">
        <v>0.66669999999999996</v>
      </c>
      <c r="L55" s="27">
        <v>0.52839999999999998</v>
      </c>
      <c r="M55" s="27" t="s">
        <v>110</v>
      </c>
    </row>
    <row r="56" spans="1:13" ht="45" x14ac:dyDescent="0.3">
      <c r="A56" s="27">
        <v>53</v>
      </c>
      <c r="B56" s="28" t="s">
        <v>105</v>
      </c>
      <c r="C56" s="27">
        <v>5312</v>
      </c>
      <c r="D56" s="28" t="s">
        <v>106</v>
      </c>
      <c r="E56" s="27">
        <v>531212</v>
      </c>
      <c r="F56" s="28" t="s">
        <v>83</v>
      </c>
      <c r="G56" s="27">
        <v>5312122015</v>
      </c>
      <c r="H56" s="28" t="s">
        <v>162</v>
      </c>
      <c r="I56" s="27">
        <v>0.65139999999999998</v>
      </c>
      <c r="J56" s="27">
        <v>0.23330000000000001</v>
      </c>
      <c r="K56" s="27">
        <v>0.66669999999999996</v>
      </c>
      <c r="L56" s="27">
        <v>0.5171</v>
      </c>
      <c r="M56" s="27" t="s">
        <v>110</v>
      </c>
    </row>
    <row r="57" spans="1:13" ht="45" x14ac:dyDescent="0.3">
      <c r="A57" s="27">
        <v>53</v>
      </c>
      <c r="B57" s="28" t="s">
        <v>105</v>
      </c>
      <c r="C57" s="27">
        <v>5312</v>
      </c>
      <c r="D57" s="28" t="s">
        <v>106</v>
      </c>
      <c r="E57" s="27">
        <v>531215</v>
      </c>
      <c r="F57" s="28" t="s">
        <v>84</v>
      </c>
      <c r="G57" s="27">
        <v>5312152005</v>
      </c>
      <c r="H57" s="28" t="s">
        <v>163</v>
      </c>
      <c r="I57" s="27">
        <v>0.78290000000000004</v>
      </c>
      <c r="J57" s="27">
        <v>0.41670000000000001</v>
      </c>
      <c r="K57" s="27">
        <v>0.6</v>
      </c>
      <c r="L57" s="27">
        <v>0.5998</v>
      </c>
      <c r="M57" s="27" t="s">
        <v>109</v>
      </c>
    </row>
    <row r="58" spans="1:13" ht="45" x14ac:dyDescent="0.3">
      <c r="A58" s="27">
        <v>53</v>
      </c>
      <c r="B58" s="28" t="s">
        <v>105</v>
      </c>
      <c r="C58" s="27">
        <v>5312</v>
      </c>
      <c r="D58" s="28" t="s">
        <v>106</v>
      </c>
      <c r="E58" s="27">
        <v>531215</v>
      </c>
      <c r="F58" s="28" t="s">
        <v>84</v>
      </c>
      <c r="G58" s="27">
        <v>5312152006</v>
      </c>
      <c r="H58" s="28" t="s">
        <v>164</v>
      </c>
      <c r="I58" s="27">
        <v>0.76</v>
      </c>
      <c r="J58" s="27">
        <v>0.7167</v>
      </c>
      <c r="K58" s="27">
        <v>0.66669999999999996</v>
      </c>
      <c r="L58" s="27">
        <v>0.71440000000000003</v>
      </c>
      <c r="M58" s="27" t="s">
        <v>165</v>
      </c>
    </row>
    <row r="59" spans="1:13" ht="45" x14ac:dyDescent="0.3">
      <c r="A59" s="27">
        <v>53</v>
      </c>
      <c r="B59" s="28" t="s">
        <v>105</v>
      </c>
      <c r="C59" s="27">
        <v>5312</v>
      </c>
      <c r="D59" s="28" t="s">
        <v>106</v>
      </c>
      <c r="E59" s="27">
        <v>531215</v>
      </c>
      <c r="F59" s="28" t="s">
        <v>84</v>
      </c>
      <c r="G59" s="27">
        <v>5312152007</v>
      </c>
      <c r="H59" s="28" t="s">
        <v>166</v>
      </c>
      <c r="I59" s="27">
        <v>0.84570000000000001</v>
      </c>
      <c r="J59" s="27">
        <v>0.56669999999999998</v>
      </c>
      <c r="K59" s="27">
        <v>0.4</v>
      </c>
      <c r="L59" s="27">
        <v>0.60409999999999997</v>
      </c>
      <c r="M59" s="27" t="s">
        <v>109</v>
      </c>
    </row>
    <row r="60" spans="1:13" ht="45" x14ac:dyDescent="0.3">
      <c r="A60" s="27">
        <v>53</v>
      </c>
      <c r="B60" s="28" t="s">
        <v>105</v>
      </c>
      <c r="C60" s="27">
        <v>5312</v>
      </c>
      <c r="D60" s="28" t="s">
        <v>106</v>
      </c>
      <c r="E60" s="27">
        <v>531215</v>
      </c>
      <c r="F60" s="28" t="s">
        <v>84</v>
      </c>
      <c r="G60" s="27">
        <v>5312152010</v>
      </c>
      <c r="H60" s="28" t="s">
        <v>167</v>
      </c>
      <c r="I60" s="27">
        <v>0.58860000000000001</v>
      </c>
      <c r="J60" s="27">
        <v>0.43330000000000002</v>
      </c>
      <c r="K60" s="27">
        <v>0.6</v>
      </c>
      <c r="L60" s="27">
        <v>0.54059999999999997</v>
      </c>
      <c r="M60" s="27" t="s">
        <v>110</v>
      </c>
    </row>
    <row r="61" spans="1:13" ht="45" x14ac:dyDescent="0.3">
      <c r="A61" s="27">
        <v>53</v>
      </c>
      <c r="B61" s="28" t="s">
        <v>105</v>
      </c>
      <c r="C61" s="27">
        <v>5312</v>
      </c>
      <c r="D61" s="28" t="s">
        <v>106</v>
      </c>
      <c r="E61" s="27">
        <v>531215</v>
      </c>
      <c r="F61" s="28" t="s">
        <v>84</v>
      </c>
      <c r="G61" s="27">
        <v>5312152011</v>
      </c>
      <c r="H61" s="28" t="s">
        <v>168</v>
      </c>
      <c r="I61" s="27">
        <v>0.75429999999999997</v>
      </c>
      <c r="J61" s="27">
        <v>0.4</v>
      </c>
      <c r="K61" s="27">
        <v>0.66669999999999996</v>
      </c>
      <c r="L61" s="27">
        <v>0.60699999999999998</v>
      </c>
      <c r="M61" s="27" t="s">
        <v>109</v>
      </c>
    </row>
    <row r="62" spans="1:13" ht="45" x14ac:dyDescent="0.3">
      <c r="A62" s="27">
        <v>53</v>
      </c>
      <c r="B62" s="28" t="s">
        <v>105</v>
      </c>
      <c r="C62" s="27">
        <v>5312</v>
      </c>
      <c r="D62" s="28" t="s">
        <v>106</v>
      </c>
      <c r="E62" s="27">
        <v>531215</v>
      </c>
      <c r="F62" s="28" t="s">
        <v>84</v>
      </c>
      <c r="G62" s="27">
        <v>5312152012</v>
      </c>
      <c r="H62" s="28" t="s">
        <v>169</v>
      </c>
      <c r="I62" s="27">
        <v>0.69140000000000001</v>
      </c>
      <c r="J62" s="27">
        <v>0.4</v>
      </c>
      <c r="K62" s="27">
        <v>0.86670000000000003</v>
      </c>
      <c r="L62" s="27">
        <v>0.65269999999999995</v>
      </c>
      <c r="M62" s="27" t="s">
        <v>109</v>
      </c>
    </row>
    <row r="63" spans="1:13" ht="45" x14ac:dyDescent="0.3">
      <c r="A63" s="27">
        <v>53</v>
      </c>
      <c r="B63" s="28" t="s">
        <v>105</v>
      </c>
      <c r="C63" s="27">
        <v>5312</v>
      </c>
      <c r="D63" s="28" t="s">
        <v>106</v>
      </c>
      <c r="E63" s="27">
        <v>531215</v>
      </c>
      <c r="F63" s="28" t="s">
        <v>84</v>
      </c>
      <c r="G63" s="27">
        <v>5312152013</v>
      </c>
      <c r="H63" s="28" t="s">
        <v>170</v>
      </c>
      <c r="I63" s="27">
        <v>0.62290000000000001</v>
      </c>
      <c r="J63" s="27">
        <v>0.26669999999999999</v>
      </c>
      <c r="K63" s="27">
        <v>0.6</v>
      </c>
      <c r="L63" s="27">
        <v>0.4965</v>
      </c>
      <c r="M63" s="27" t="s">
        <v>110</v>
      </c>
    </row>
    <row r="64" spans="1:13" ht="45" x14ac:dyDescent="0.3">
      <c r="A64" s="27">
        <v>53</v>
      </c>
      <c r="B64" s="28" t="s">
        <v>105</v>
      </c>
      <c r="C64" s="27">
        <v>5312</v>
      </c>
      <c r="D64" s="28" t="s">
        <v>106</v>
      </c>
      <c r="E64" s="27">
        <v>531218</v>
      </c>
      <c r="F64" s="28" t="s">
        <v>85</v>
      </c>
      <c r="G64" s="27">
        <v>5312182001</v>
      </c>
      <c r="H64" s="28" t="s">
        <v>171</v>
      </c>
      <c r="I64" s="27">
        <v>0.73709999999999998</v>
      </c>
      <c r="J64" s="27">
        <v>0.36670000000000003</v>
      </c>
      <c r="K64" s="27">
        <v>0.66669999999999996</v>
      </c>
      <c r="L64" s="27">
        <v>0.59019999999999995</v>
      </c>
      <c r="M64" s="27" t="s">
        <v>110</v>
      </c>
    </row>
    <row r="65" spans="1:13" ht="45" x14ac:dyDescent="0.3">
      <c r="A65" s="27">
        <v>53</v>
      </c>
      <c r="B65" s="28" t="s">
        <v>105</v>
      </c>
      <c r="C65" s="27">
        <v>5312</v>
      </c>
      <c r="D65" s="28" t="s">
        <v>106</v>
      </c>
      <c r="E65" s="27">
        <v>531218</v>
      </c>
      <c r="F65" s="28" t="s">
        <v>85</v>
      </c>
      <c r="G65" s="27">
        <v>5312182002</v>
      </c>
      <c r="H65" s="28" t="s">
        <v>172</v>
      </c>
      <c r="I65" s="27">
        <v>0.76</v>
      </c>
      <c r="J65" s="27">
        <v>0.5</v>
      </c>
      <c r="K65" s="27">
        <v>0.66669999999999996</v>
      </c>
      <c r="L65" s="27">
        <v>0.64219999999999999</v>
      </c>
      <c r="M65" s="27" t="s">
        <v>109</v>
      </c>
    </row>
    <row r="66" spans="1:13" ht="45" x14ac:dyDescent="0.3">
      <c r="A66" s="27">
        <v>53</v>
      </c>
      <c r="B66" s="28" t="s">
        <v>105</v>
      </c>
      <c r="C66" s="27">
        <v>5312</v>
      </c>
      <c r="D66" s="28" t="s">
        <v>106</v>
      </c>
      <c r="E66" s="27">
        <v>531218</v>
      </c>
      <c r="F66" s="28" t="s">
        <v>85</v>
      </c>
      <c r="G66" s="27">
        <v>5312182003</v>
      </c>
      <c r="H66" s="28" t="s">
        <v>173</v>
      </c>
      <c r="I66" s="27">
        <v>0.69140000000000001</v>
      </c>
      <c r="J66" s="27">
        <v>0.35</v>
      </c>
      <c r="K66" s="27">
        <v>0.66669999999999996</v>
      </c>
      <c r="L66" s="27">
        <v>0.56940000000000002</v>
      </c>
      <c r="M66" s="27" t="s">
        <v>110</v>
      </c>
    </row>
    <row r="67" spans="1:13" ht="45" x14ac:dyDescent="0.3">
      <c r="A67" s="27">
        <v>53</v>
      </c>
      <c r="B67" s="28" t="s">
        <v>105</v>
      </c>
      <c r="C67" s="27">
        <v>5312</v>
      </c>
      <c r="D67" s="28" t="s">
        <v>106</v>
      </c>
      <c r="E67" s="27">
        <v>531218</v>
      </c>
      <c r="F67" s="28" t="s">
        <v>85</v>
      </c>
      <c r="G67" s="27">
        <v>5312182004</v>
      </c>
      <c r="H67" s="28" t="s">
        <v>174</v>
      </c>
      <c r="I67" s="27">
        <v>0.6</v>
      </c>
      <c r="J67" s="27">
        <v>0.55000000000000004</v>
      </c>
      <c r="K67" s="27">
        <v>0.4667</v>
      </c>
      <c r="L67" s="27">
        <v>0.53890000000000005</v>
      </c>
      <c r="M67" s="27" t="s">
        <v>110</v>
      </c>
    </row>
    <row r="68" spans="1:13" s="19" customFormat="1" ht="13.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s="19" customForma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</row>
    <row r="70" spans="1:13" s="19" customForma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s="19" customForma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x14ac:dyDescent="0.3">
      <c r="A72" s="152"/>
      <c r="B72" s="152"/>
      <c r="C72" s="152"/>
      <c r="D72" s="152"/>
      <c r="E72" s="21"/>
      <c r="F72" s="152"/>
      <c r="G72" s="152"/>
      <c r="H72" s="152"/>
      <c r="I72" s="21"/>
      <c r="J72" s="21"/>
      <c r="K72" s="152"/>
      <c r="L72" s="152"/>
      <c r="M72" s="152"/>
    </row>
    <row r="73" spans="1:13" x14ac:dyDescent="0.3">
      <c r="A73" s="152"/>
      <c r="B73" s="152"/>
      <c r="C73" s="152"/>
      <c r="D73" s="152"/>
      <c r="E73" s="21"/>
      <c r="F73" s="152"/>
      <c r="G73" s="152"/>
      <c r="H73" s="152"/>
      <c r="I73" s="21"/>
      <c r="J73" s="21"/>
      <c r="K73" s="152"/>
      <c r="L73" s="152"/>
      <c r="M73" s="152"/>
    </row>
    <row r="74" spans="1:13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x14ac:dyDescent="0.3">
      <c r="A76" s="149"/>
      <c r="B76" s="149"/>
      <c r="C76" s="149"/>
      <c r="D76" s="149"/>
      <c r="E76" s="21"/>
      <c r="F76" s="149"/>
      <c r="G76" s="149"/>
      <c r="H76" s="149"/>
      <c r="I76" s="21"/>
      <c r="J76" s="21"/>
      <c r="K76" s="151"/>
      <c r="L76" s="151"/>
      <c r="M76" s="151"/>
    </row>
    <row r="77" spans="1:13" s="19" customFormat="1" x14ac:dyDescent="0.3">
      <c r="A77" s="146"/>
      <c r="B77" s="146"/>
      <c r="C77" s="146"/>
      <c r="D77" s="146"/>
      <c r="E77" s="20"/>
      <c r="F77" s="146"/>
      <c r="G77" s="146"/>
      <c r="H77" s="146"/>
      <c r="I77" s="20"/>
      <c r="J77" s="20"/>
      <c r="K77" s="152"/>
      <c r="L77" s="152"/>
      <c r="M77" s="152"/>
    </row>
    <row r="78" spans="1:13" s="19" customFormat="1" x14ac:dyDescent="0.3">
      <c r="A78" s="146"/>
      <c r="B78" s="146"/>
      <c r="C78" s="146"/>
      <c r="D78" s="146"/>
      <c r="E78" s="20"/>
      <c r="F78" s="146"/>
      <c r="G78" s="146"/>
      <c r="H78" s="146"/>
      <c r="I78" s="20"/>
      <c r="J78" s="20"/>
      <c r="K78" s="20"/>
      <c r="L78" s="20"/>
      <c r="M78" s="20"/>
    </row>
    <row r="79" spans="1:13" s="19" customForma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s="19" customFormat="1" x14ac:dyDescent="0.3"/>
    <row r="81" spans="6:8" s="19" customFormat="1" x14ac:dyDescent="0.3"/>
    <row r="82" spans="6:8" s="19" customFormat="1" x14ac:dyDescent="0.3"/>
    <row r="83" spans="6:8" s="19" customFormat="1" x14ac:dyDescent="0.3"/>
    <row r="84" spans="6:8" s="19" customFormat="1" x14ac:dyDescent="0.3"/>
    <row r="85" spans="6:8" s="19" customFormat="1" ht="15.6" x14ac:dyDescent="0.3">
      <c r="F85" s="147"/>
      <c r="G85" s="147"/>
      <c r="H85" s="147"/>
    </row>
    <row r="86" spans="6:8" s="19" customFormat="1" ht="15.6" x14ac:dyDescent="0.3">
      <c r="F86" s="148"/>
      <c r="G86" s="148"/>
      <c r="H86" s="148"/>
    </row>
    <row r="87" spans="6:8" s="19" customFormat="1" x14ac:dyDescent="0.3"/>
    <row r="88" spans="6:8" s="19" customFormat="1" x14ac:dyDescent="0.3"/>
    <row r="89" spans="6:8" s="19" customFormat="1" x14ac:dyDescent="0.3"/>
    <row r="90" spans="6:8" s="19" customFormat="1" x14ac:dyDescent="0.3"/>
    <row r="91" spans="6:8" s="19" customFormat="1" x14ac:dyDescent="0.3"/>
    <row r="92" spans="6:8" s="19" customFormat="1" x14ac:dyDescent="0.3"/>
    <row r="93" spans="6:8" s="19" customFormat="1" x14ac:dyDescent="0.3"/>
    <row r="94" spans="6:8" s="19" customFormat="1" x14ac:dyDescent="0.3"/>
    <row r="95" spans="6:8" s="19" customFormat="1" x14ac:dyDescent="0.3"/>
    <row r="96" spans="6:8" s="19" customFormat="1" x14ac:dyDescent="0.3"/>
    <row r="97" s="19" customFormat="1" x14ac:dyDescent="0.3"/>
    <row r="98" s="19" customFormat="1" x14ac:dyDescent="0.3"/>
    <row r="99" s="19" customFormat="1" x14ac:dyDescent="0.3"/>
    <row r="100" s="19" customFormat="1" x14ac:dyDescent="0.3"/>
    <row r="101" s="19" customFormat="1" x14ac:dyDescent="0.3"/>
    <row r="102" s="19" customFormat="1" x14ac:dyDescent="0.3"/>
    <row r="103" s="19" customFormat="1" x14ac:dyDescent="0.3"/>
    <row r="104" s="19" customFormat="1" x14ac:dyDescent="0.3"/>
    <row r="105" s="19" customFormat="1" x14ac:dyDescent="0.3"/>
    <row r="106" s="19" customFormat="1" x14ac:dyDescent="0.3"/>
    <row r="107" s="19" customFormat="1" x14ac:dyDescent="0.3"/>
  </sheetData>
  <sheetProtection formatCells="0" formatColumns="0" formatRows="0" insertColumns="0" insertRows="0" insertHyperlinks="0" deleteColumns="0" deleteRows="0" sort="0" autoFilter="0" pivotTables="0"/>
  <mergeCells count="18">
    <mergeCell ref="A1:M1"/>
    <mergeCell ref="K76:M76"/>
    <mergeCell ref="A77:D77"/>
    <mergeCell ref="F77:H77"/>
    <mergeCell ref="K77:M77"/>
    <mergeCell ref="A69:M69"/>
    <mergeCell ref="A72:D72"/>
    <mergeCell ref="F72:H72"/>
    <mergeCell ref="K72:M72"/>
    <mergeCell ref="A73:D73"/>
    <mergeCell ref="F73:H73"/>
    <mergeCell ref="K73:M73"/>
    <mergeCell ref="A78:D78"/>
    <mergeCell ref="F78:H78"/>
    <mergeCell ref="F85:H85"/>
    <mergeCell ref="F86:H86"/>
    <mergeCell ref="A76:D76"/>
    <mergeCell ref="F76:H76"/>
  </mergeCells>
  <pageMargins left="0.78740157480314965" right="0" top="0.55118110236220474" bottom="0.35433070866141736" header="0.31496062992125984" footer="0.31496062992125984"/>
  <pageSetup paperSize="9" scale="67" orientation="portrait" horizontalDpi="4294967293" r:id="rId1"/>
  <rowBreaks count="2" manualBreakCount="2">
    <brk id="25" max="12" man="1"/>
    <brk id="48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76D9-932E-4CD3-8490-B842AAA327BC}">
  <dimension ref="A1:L26"/>
  <sheetViews>
    <sheetView view="pageBreakPreview" zoomScale="60" zoomScaleNormal="100" workbookViewId="0">
      <selection activeCell="J10" sqref="J10"/>
    </sheetView>
  </sheetViews>
  <sheetFormatPr defaultRowHeight="14.4" x14ac:dyDescent="0.3"/>
  <cols>
    <col min="3" max="3" width="4.21875" bestFit="1" customWidth="1"/>
    <col min="4" max="4" width="8.5546875" bestFit="1" customWidth="1"/>
    <col min="5" max="5" width="5" bestFit="1" customWidth="1"/>
    <col min="6" max="6" width="21.77734375" bestFit="1" customWidth="1"/>
    <col min="7" max="7" width="27" bestFit="1" customWidth="1"/>
    <col min="8" max="9" width="9.44140625" bestFit="1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B6" s="2"/>
    </row>
    <row r="7" spans="1:12" x14ac:dyDescent="0.3">
      <c r="B7" s="2"/>
    </row>
    <row r="8" spans="1:12" ht="15.6" x14ac:dyDescent="0.3">
      <c r="A8" s="136" t="s">
        <v>196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10" spans="1:12" ht="30" customHeight="1" x14ac:dyDescent="0.3">
      <c r="E10" s="13" t="s">
        <v>5</v>
      </c>
      <c r="F10" s="13" t="s">
        <v>18</v>
      </c>
      <c r="G10" s="13" t="s">
        <v>6</v>
      </c>
    </row>
    <row r="11" spans="1:12" ht="30" customHeight="1" x14ac:dyDescent="0.3">
      <c r="E11" s="16">
        <v>1</v>
      </c>
      <c r="F11" s="16" t="s">
        <v>71</v>
      </c>
      <c r="G11" s="16" t="s">
        <v>11</v>
      </c>
    </row>
    <row r="12" spans="1:12" ht="30" customHeight="1" x14ac:dyDescent="0.3">
      <c r="E12" s="16">
        <v>2</v>
      </c>
      <c r="F12" s="16" t="s">
        <v>175</v>
      </c>
      <c r="G12" s="38" t="s">
        <v>10</v>
      </c>
    </row>
    <row r="13" spans="1:12" ht="30" customHeight="1" x14ac:dyDescent="0.3">
      <c r="E13" s="16">
        <v>3</v>
      </c>
      <c r="F13" s="16" t="s">
        <v>176</v>
      </c>
      <c r="G13" s="38" t="s">
        <v>10</v>
      </c>
    </row>
    <row r="14" spans="1:12" ht="30" customHeight="1" x14ac:dyDescent="0.3">
      <c r="E14" s="16">
        <v>4</v>
      </c>
      <c r="F14" s="16" t="s">
        <v>177</v>
      </c>
      <c r="G14" s="38" t="s">
        <v>10</v>
      </c>
    </row>
    <row r="15" spans="1:12" ht="30" customHeight="1" x14ac:dyDescent="0.3">
      <c r="E15" s="16">
        <v>5</v>
      </c>
      <c r="F15" s="16" t="s">
        <v>59</v>
      </c>
      <c r="G15" s="16" t="s">
        <v>12</v>
      </c>
    </row>
    <row r="17" spans="6:10" ht="14.4" customHeight="1" x14ac:dyDescent="0.3">
      <c r="F17" s="139" t="s">
        <v>228</v>
      </c>
      <c r="G17" s="139"/>
      <c r="H17" s="139"/>
      <c r="I17" s="139"/>
      <c r="J17" s="139"/>
    </row>
    <row r="18" spans="6:10" x14ac:dyDescent="0.3">
      <c r="F18" s="39"/>
      <c r="G18" s="40"/>
      <c r="H18" s="40"/>
    </row>
    <row r="19" spans="6:10" ht="28.8" customHeight="1" x14ac:dyDescent="0.3">
      <c r="F19" s="137" t="s">
        <v>178</v>
      </c>
      <c r="G19" s="137"/>
      <c r="H19" s="137"/>
    </row>
    <row r="20" spans="6:10" x14ac:dyDescent="0.3">
      <c r="F20" s="41"/>
      <c r="G20" s="40"/>
      <c r="H20" s="40"/>
    </row>
    <row r="21" spans="6:10" x14ac:dyDescent="0.3">
      <c r="F21" s="47"/>
      <c r="G21" s="40"/>
      <c r="H21" s="40"/>
    </row>
    <row r="22" spans="6:10" x14ac:dyDescent="0.3">
      <c r="F22" s="47"/>
      <c r="G22" s="40"/>
      <c r="H22" s="40"/>
    </row>
    <row r="23" spans="6:10" x14ac:dyDescent="0.3">
      <c r="F23" s="42"/>
      <c r="G23" s="40"/>
      <c r="H23" s="40"/>
    </row>
    <row r="24" spans="6:10" x14ac:dyDescent="0.3">
      <c r="F24" s="138" t="s">
        <v>181</v>
      </c>
      <c r="G24" s="138"/>
      <c r="H24" s="138"/>
    </row>
    <row r="25" spans="6:10" x14ac:dyDescent="0.3">
      <c r="F25" s="137" t="s">
        <v>179</v>
      </c>
      <c r="G25" s="137"/>
      <c r="H25" s="137"/>
    </row>
    <row r="26" spans="6:10" x14ac:dyDescent="0.3">
      <c r="F26" s="137" t="s">
        <v>180</v>
      </c>
      <c r="G26" s="137"/>
      <c r="H26" s="137"/>
    </row>
  </sheetData>
  <mergeCells count="10">
    <mergeCell ref="F19:H19"/>
    <mergeCell ref="F24:H24"/>
    <mergeCell ref="F25:H25"/>
    <mergeCell ref="F26:H26"/>
    <mergeCell ref="F17:J17"/>
    <mergeCell ref="B2:L2"/>
    <mergeCell ref="B3:L3"/>
    <mergeCell ref="B4:L4"/>
    <mergeCell ref="B5:L5"/>
    <mergeCell ref="A8:L8"/>
  </mergeCells>
  <pageMargins left="0.7" right="0.7" top="0.75" bottom="0.75" header="0.3" footer="0.3"/>
  <pageSetup paperSize="9" scale="67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B377-F15E-4FCD-84F3-23AE58040695}">
  <sheetPr>
    <tabColor rgb="FF92D050"/>
  </sheetPr>
  <dimension ref="A1:Q98"/>
  <sheetViews>
    <sheetView view="pageBreakPreview" topLeftCell="D76" workbookViewId="0">
      <selection activeCell="V8" sqref="V8"/>
    </sheetView>
  </sheetViews>
  <sheetFormatPr defaultColWidth="8.88671875" defaultRowHeight="14.4" x14ac:dyDescent="0.3"/>
  <cols>
    <col min="1" max="1" width="5.33203125" style="18" hidden="1" customWidth="1"/>
    <col min="2" max="2" width="18.44140625" style="18" hidden="1" customWidth="1"/>
    <col min="3" max="3" width="5" style="18" hidden="1" customWidth="1"/>
    <col min="4" max="4" width="15.5546875" style="18" customWidth="1"/>
    <col min="5" max="5" width="6.33203125" style="18" customWidth="1"/>
    <col min="6" max="6" width="15.77734375" style="18" customWidth="1"/>
    <col min="7" max="7" width="8.44140625" style="18" customWidth="1"/>
    <col min="8" max="8" width="19.44140625" style="18" customWidth="1"/>
    <col min="9" max="9" width="3.6640625" style="18" hidden="1" customWidth="1"/>
    <col min="10" max="10" width="3.88671875" style="18" hidden="1" customWidth="1"/>
    <col min="11" max="11" width="4.6640625" style="18" hidden="1" customWidth="1"/>
    <col min="12" max="12" width="10.33203125" style="18" customWidth="1"/>
    <col min="13" max="13" width="6.44140625" style="18" customWidth="1"/>
    <col min="14" max="14" width="7.88671875" style="18" customWidth="1"/>
    <col min="15" max="15" width="6.33203125" style="18" customWidth="1"/>
    <col min="16" max="16" width="8.88671875" style="18"/>
    <col min="17" max="17" width="12.6640625" style="18" customWidth="1"/>
    <col min="18" max="16384" width="8.88671875" style="18"/>
  </cols>
  <sheetData>
    <row r="1" spans="1:17" customFormat="1" ht="17.399999999999999" x14ac:dyDescent="0.3">
      <c r="B1" s="1" t="s">
        <v>0</v>
      </c>
    </row>
    <row r="2" spans="1:17" customFormat="1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customFormat="1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customFormat="1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 customFormat="1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customFormat="1" x14ac:dyDescent="0.3">
      <c r="B6" s="2"/>
    </row>
    <row r="7" spans="1:17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Q7" s="49"/>
    </row>
    <row r="8" spans="1:17" ht="29.4" customHeight="1" x14ac:dyDescent="0.3">
      <c r="A8" s="157" t="s">
        <v>182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spans="1:17" x14ac:dyDescent="0.3">
      <c r="A9" s="154" t="s">
        <v>92</v>
      </c>
      <c r="B9" s="154" t="s">
        <v>93</v>
      </c>
      <c r="C9" s="154" t="s">
        <v>94</v>
      </c>
      <c r="D9" s="154" t="s">
        <v>95</v>
      </c>
      <c r="E9" s="154" t="s">
        <v>96</v>
      </c>
      <c r="F9" s="154" t="s">
        <v>97</v>
      </c>
      <c r="G9" s="154" t="s">
        <v>98</v>
      </c>
      <c r="H9" s="154" t="s">
        <v>99</v>
      </c>
      <c r="I9" s="154" t="s">
        <v>183</v>
      </c>
      <c r="J9" s="154"/>
      <c r="K9" s="154"/>
      <c r="L9" s="154" t="s">
        <v>184</v>
      </c>
      <c r="M9" s="154" t="s">
        <v>185</v>
      </c>
      <c r="N9" s="154" t="s">
        <v>186</v>
      </c>
      <c r="O9" s="154" t="s">
        <v>187</v>
      </c>
      <c r="P9" s="154" t="s">
        <v>188</v>
      </c>
      <c r="Q9" s="156" t="s">
        <v>189</v>
      </c>
    </row>
    <row r="10" spans="1:17" s="19" customFormat="1" ht="24" customHeight="1" x14ac:dyDescent="0.3">
      <c r="A10" s="154"/>
      <c r="B10" s="154"/>
      <c r="C10" s="154"/>
      <c r="D10" s="154"/>
      <c r="E10" s="154"/>
      <c r="F10" s="154"/>
      <c r="G10" s="154"/>
      <c r="H10" s="154"/>
      <c r="I10" s="50" t="s">
        <v>190</v>
      </c>
      <c r="J10" s="50" t="s">
        <v>191</v>
      </c>
      <c r="K10" s="50" t="s">
        <v>192</v>
      </c>
      <c r="L10" s="154"/>
      <c r="M10" s="154"/>
      <c r="N10" s="154"/>
      <c r="O10" s="154"/>
      <c r="P10" s="154"/>
      <c r="Q10" s="156"/>
    </row>
    <row r="11" spans="1:17" s="53" customFormat="1" ht="24" x14ac:dyDescent="0.3">
      <c r="A11" s="51">
        <v>53</v>
      </c>
      <c r="B11" s="52" t="s">
        <v>105</v>
      </c>
      <c r="C11" s="51">
        <v>5312</v>
      </c>
      <c r="D11" s="52" t="s">
        <v>106</v>
      </c>
      <c r="E11" s="51">
        <v>531215</v>
      </c>
      <c r="F11" s="52" t="s">
        <v>84</v>
      </c>
      <c r="G11" s="51">
        <v>5312152007</v>
      </c>
      <c r="H11" s="52" t="s">
        <v>166</v>
      </c>
      <c r="I11" s="51">
        <v>1</v>
      </c>
      <c r="J11" s="51">
        <v>1</v>
      </c>
      <c r="K11" s="51">
        <v>0</v>
      </c>
      <c r="L11" s="51" t="s">
        <v>193</v>
      </c>
      <c r="M11" s="51">
        <v>0.83430000000000004</v>
      </c>
      <c r="N11" s="51">
        <v>0.61670000000000003</v>
      </c>
      <c r="O11" s="51">
        <v>0.86670000000000003</v>
      </c>
      <c r="P11" s="51">
        <v>0.77249999999999996</v>
      </c>
      <c r="Q11" s="51" t="s">
        <v>165</v>
      </c>
    </row>
    <row r="12" spans="1:17" ht="24" x14ac:dyDescent="0.3">
      <c r="A12" s="54">
        <v>53</v>
      </c>
      <c r="B12" s="55" t="s">
        <v>105</v>
      </c>
      <c r="C12" s="54">
        <v>5312</v>
      </c>
      <c r="D12" s="55" t="s">
        <v>106</v>
      </c>
      <c r="E12" s="54">
        <v>531215</v>
      </c>
      <c r="F12" s="55" t="s">
        <v>84</v>
      </c>
      <c r="G12" s="54">
        <v>5312152005</v>
      </c>
      <c r="H12" s="55" t="s">
        <v>163</v>
      </c>
      <c r="I12" s="54">
        <v>1</v>
      </c>
      <c r="J12" s="54">
        <v>1</v>
      </c>
      <c r="K12" s="54">
        <v>0</v>
      </c>
      <c r="L12" s="54" t="s">
        <v>193</v>
      </c>
      <c r="M12" s="54">
        <v>0.78290000000000004</v>
      </c>
      <c r="N12" s="54">
        <v>0.41670000000000001</v>
      </c>
      <c r="O12" s="54">
        <v>0.6</v>
      </c>
      <c r="P12" s="54">
        <v>0.5998</v>
      </c>
      <c r="Q12" s="54" t="s">
        <v>109</v>
      </c>
    </row>
    <row r="13" spans="1:17" ht="24" x14ac:dyDescent="0.3">
      <c r="A13" s="54">
        <v>53</v>
      </c>
      <c r="B13" s="55" t="s">
        <v>105</v>
      </c>
      <c r="C13" s="54">
        <v>5312</v>
      </c>
      <c r="D13" s="55" t="s">
        <v>106</v>
      </c>
      <c r="E13" s="54">
        <v>531215</v>
      </c>
      <c r="F13" s="55" t="s">
        <v>84</v>
      </c>
      <c r="G13" s="54">
        <v>5312152011</v>
      </c>
      <c r="H13" s="55" t="s">
        <v>168</v>
      </c>
      <c r="I13" s="54">
        <v>1</v>
      </c>
      <c r="J13" s="54">
        <v>1</v>
      </c>
      <c r="K13" s="54">
        <v>0</v>
      </c>
      <c r="L13" s="54" t="s">
        <v>193</v>
      </c>
      <c r="M13" s="54">
        <v>0.78290000000000004</v>
      </c>
      <c r="N13" s="54">
        <v>0.6</v>
      </c>
      <c r="O13" s="54">
        <v>0.6</v>
      </c>
      <c r="P13" s="54">
        <v>0.66100000000000003</v>
      </c>
      <c r="Q13" s="54" t="s">
        <v>109</v>
      </c>
    </row>
    <row r="14" spans="1:17" ht="24" x14ac:dyDescent="0.3">
      <c r="A14" s="54">
        <v>53</v>
      </c>
      <c r="B14" s="55" t="s">
        <v>105</v>
      </c>
      <c r="C14" s="54">
        <v>5312</v>
      </c>
      <c r="D14" s="55" t="s">
        <v>106</v>
      </c>
      <c r="E14" s="54">
        <v>531215</v>
      </c>
      <c r="F14" s="55" t="s">
        <v>84</v>
      </c>
      <c r="G14" s="54">
        <v>5312152012</v>
      </c>
      <c r="H14" s="55" t="s">
        <v>169</v>
      </c>
      <c r="I14" s="54">
        <v>1</v>
      </c>
      <c r="J14" s="54">
        <v>1</v>
      </c>
      <c r="K14" s="54">
        <v>0</v>
      </c>
      <c r="L14" s="54" t="s">
        <v>193</v>
      </c>
      <c r="M14" s="54">
        <v>0.71430000000000005</v>
      </c>
      <c r="N14" s="54">
        <v>0.61670000000000003</v>
      </c>
      <c r="O14" s="54">
        <v>0.86670000000000003</v>
      </c>
      <c r="P14" s="54">
        <v>0.73250000000000004</v>
      </c>
      <c r="Q14" s="54" t="s">
        <v>165</v>
      </c>
    </row>
    <row r="15" spans="1:17" ht="24" x14ac:dyDescent="0.3">
      <c r="A15" s="54">
        <v>53</v>
      </c>
      <c r="B15" s="55" t="s">
        <v>105</v>
      </c>
      <c r="C15" s="54">
        <v>5312</v>
      </c>
      <c r="D15" s="55" t="s">
        <v>106</v>
      </c>
      <c r="E15" s="54">
        <v>531215</v>
      </c>
      <c r="F15" s="55" t="s">
        <v>84</v>
      </c>
      <c r="G15" s="54">
        <v>5312152013</v>
      </c>
      <c r="H15" s="55" t="s">
        <v>170</v>
      </c>
      <c r="I15" s="54">
        <v>1</v>
      </c>
      <c r="J15" s="54">
        <v>1</v>
      </c>
      <c r="K15" s="54">
        <v>0</v>
      </c>
      <c r="L15" s="54" t="s">
        <v>193</v>
      </c>
      <c r="M15" s="54">
        <v>0.72</v>
      </c>
      <c r="N15" s="54">
        <v>0.35</v>
      </c>
      <c r="O15" s="54">
        <v>0.66669999999999996</v>
      </c>
      <c r="P15" s="54">
        <v>0.57889999999999997</v>
      </c>
      <c r="Q15" s="54" t="s">
        <v>110</v>
      </c>
    </row>
    <row r="16" spans="1:17" ht="24" x14ac:dyDescent="0.3">
      <c r="A16" s="54">
        <v>53</v>
      </c>
      <c r="B16" s="55" t="s">
        <v>105</v>
      </c>
      <c r="C16" s="54">
        <v>5312</v>
      </c>
      <c r="D16" s="55" t="s">
        <v>106</v>
      </c>
      <c r="E16" s="54">
        <v>531215</v>
      </c>
      <c r="F16" s="55" t="s">
        <v>84</v>
      </c>
      <c r="G16" s="54">
        <v>5312152010</v>
      </c>
      <c r="H16" s="55" t="s">
        <v>167</v>
      </c>
      <c r="I16" s="54">
        <v>1</v>
      </c>
      <c r="J16" s="54">
        <v>1</v>
      </c>
      <c r="K16" s="54">
        <v>0</v>
      </c>
      <c r="L16" s="54" t="s">
        <v>193</v>
      </c>
      <c r="M16" s="54">
        <v>0.9486</v>
      </c>
      <c r="N16" s="54">
        <v>0.63329999999999997</v>
      </c>
      <c r="O16" s="54">
        <v>0.6</v>
      </c>
      <c r="P16" s="54">
        <v>0.72729999999999995</v>
      </c>
      <c r="Q16" s="54" t="s">
        <v>165</v>
      </c>
    </row>
    <row r="17" spans="1:17" ht="24" x14ac:dyDescent="0.3">
      <c r="A17" s="54">
        <v>53</v>
      </c>
      <c r="B17" s="55" t="s">
        <v>105</v>
      </c>
      <c r="C17" s="54">
        <v>5312</v>
      </c>
      <c r="D17" s="55" t="s">
        <v>106</v>
      </c>
      <c r="E17" s="54">
        <v>531215</v>
      </c>
      <c r="F17" s="55" t="s">
        <v>84</v>
      </c>
      <c r="G17" s="54">
        <v>5312152006</v>
      </c>
      <c r="H17" s="55" t="s">
        <v>164</v>
      </c>
      <c r="I17" s="54">
        <v>1</v>
      </c>
      <c r="J17" s="54">
        <v>1</v>
      </c>
      <c r="K17" s="54">
        <v>0</v>
      </c>
      <c r="L17" s="54" t="s">
        <v>193</v>
      </c>
      <c r="M17" s="54">
        <v>0.82289999999999996</v>
      </c>
      <c r="N17" s="54">
        <v>0.83330000000000004</v>
      </c>
      <c r="O17" s="54">
        <v>0.73329999999999995</v>
      </c>
      <c r="P17" s="54">
        <v>0.79649999999999999</v>
      </c>
      <c r="Q17" s="54" t="s">
        <v>165</v>
      </c>
    </row>
    <row r="18" spans="1:17" s="56" customFormat="1" ht="24" x14ac:dyDescent="0.3">
      <c r="A18" s="51">
        <v>53</v>
      </c>
      <c r="B18" s="52" t="s">
        <v>105</v>
      </c>
      <c r="C18" s="51">
        <v>5312</v>
      </c>
      <c r="D18" s="52" t="s">
        <v>106</v>
      </c>
      <c r="E18" s="51">
        <v>531218</v>
      </c>
      <c r="F18" s="52" t="s">
        <v>85</v>
      </c>
      <c r="G18" s="51">
        <v>5312182002</v>
      </c>
      <c r="H18" s="52" t="s">
        <v>172</v>
      </c>
      <c r="I18" s="51">
        <v>1</v>
      </c>
      <c r="J18" s="51">
        <v>1</v>
      </c>
      <c r="K18" s="51">
        <v>0</v>
      </c>
      <c r="L18" s="51" t="s">
        <v>193</v>
      </c>
      <c r="M18" s="51">
        <v>0.83430000000000004</v>
      </c>
      <c r="N18" s="51">
        <v>0.56669999999999998</v>
      </c>
      <c r="O18" s="51">
        <v>0.66669999999999996</v>
      </c>
      <c r="P18" s="51">
        <v>0.68920000000000003</v>
      </c>
      <c r="Q18" s="51" t="s">
        <v>109</v>
      </c>
    </row>
    <row r="19" spans="1:17" ht="24" x14ac:dyDescent="0.3">
      <c r="A19" s="54">
        <v>53</v>
      </c>
      <c r="B19" s="55" t="s">
        <v>105</v>
      </c>
      <c r="C19" s="54">
        <v>5312</v>
      </c>
      <c r="D19" s="55" t="s">
        <v>106</v>
      </c>
      <c r="E19" s="54">
        <v>531218</v>
      </c>
      <c r="F19" s="55" t="s">
        <v>85</v>
      </c>
      <c r="G19" s="54">
        <v>5312182004</v>
      </c>
      <c r="H19" s="55" t="s">
        <v>174</v>
      </c>
      <c r="I19" s="54">
        <v>1</v>
      </c>
      <c r="J19" s="54">
        <v>1</v>
      </c>
      <c r="K19" s="54">
        <v>0</v>
      </c>
      <c r="L19" s="54" t="s">
        <v>193</v>
      </c>
      <c r="M19" s="54">
        <v>0.61140000000000005</v>
      </c>
      <c r="N19" s="54">
        <v>0.55000000000000004</v>
      </c>
      <c r="O19" s="54">
        <v>0.4667</v>
      </c>
      <c r="P19" s="54">
        <v>0.54269999999999996</v>
      </c>
      <c r="Q19" s="54" t="s">
        <v>110</v>
      </c>
    </row>
    <row r="20" spans="1:17" ht="24" x14ac:dyDescent="0.3">
      <c r="A20" s="54">
        <v>53</v>
      </c>
      <c r="B20" s="55" t="s">
        <v>105</v>
      </c>
      <c r="C20" s="54">
        <v>5312</v>
      </c>
      <c r="D20" s="55" t="s">
        <v>106</v>
      </c>
      <c r="E20" s="54">
        <v>531218</v>
      </c>
      <c r="F20" s="55" t="s">
        <v>85</v>
      </c>
      <c r="G20" s="54">
        <v>5312182003</v>
      </c>
      <c r="H20" s="55" t="s">
        <v>173</v>
      </c>
      <c r="I20" s="54">
        <v>1</v>
      </c>
      <c r="J20" s="54">
        <v>1</v>
      </c>
      <c r="K20" s="54">
        <v>0</v>
      </c>
      <c r="L20" s="54" t="s">
        <v>193</v>
      </c>
      <c r="M20" s="54">
        <v>0.69140000000000001</v>
      </c>
      <c r="N20" s="54">
        <v>0.41670000000000001</v>
      </c>
      <c r="O20" s="54">
        <v>0.6</v>
      </c>
      <c r="P20" s="54">
        <v>0.56940000000000002</v>
      </c>
      <c r="Q20" s="54" t="s">
        <v>110</v>
      </c>
    </row>
    <row r="21" spans="1:17" ht="24" x14ac:dyDescent="0.3">
      <c r="A21" s="54">
        <v>53</v>
      </c>
      <c r="B21" s="55" t="s">
        <v>105</v>
      </c>
      <c r="C21" s="54">
        <v>5312</v>
      </c>
      <c r="D21" s="55" t="s">
        <v>106</v>
      </c>
      <c r="E21" s="54">
        <v>531218</v>
      </c>
      <c r="F21" s="55" t="s">
        <v>85</v>
      </c>
      <c r="G21" s="54">
        <v>5312182001</v>
      </c>
      <c r="H21" s="55" t="s">
        <v>171</v>
      </c>
      <c r="I21" s="54">
        <v>1</v>
      </c>
      <c r="J21" s="54">
        <v>1</v>
      </c>
      <c r="K21" s="54">
        <v>0</v>
      </c>
      <c r="L21" s="54" t="s">
        <v>193</v>
      </c>
      <c r="M21" s="54">
        <v>0.71430000000000005</v>
      </c>
      <c r="N21" s="54">
        <v>0.4</v>
      </c>
      <c r="O21" s="54">
        <v>0.66669999999999996</v>
      </c>
      <c r="P21" s="54">
        <v>0.59370000000000001</v>
      </c>
      <c r="Q21" s="54" t="s">
        <v>110</v>
      </c>
    </row>
    <row r="22" spans="1:17" s="56" customFormat="1" ht="24" x14ac:dyDescent="0.3">
      <c r="A22" s="51">
        <v>53</v>
      </c>
      <c r="B22" s="52" t="s">
        <v>105</v>
      </c>
      <c r="C22" s="51">
        <v>5312</v>
      </c>
      <c r="D22" s="52" t="s">
        <v>106</v>
      </c>
      <c r="E22" s="51">
        <v>531212</v>
      </c>
      <c r="F22" s="52" t="s">
        <v>83</v>
      </c>
      <c r="G22" s="51">
        <v>5312122014</v>
      </c>
      <c r="H22" s="52" t="s">
        <v>161</v>
      </c>
      <c r="I22" s="51">
        <v>1</v>
      </c>
      <c r="J22" s="51">
        <v>1</v>
      </c>
      <c r="K22" s="51">
        <v>0</v>
      </c>
      <c r="L22" s="51" t="s">
        <v>193</v>
      </c>
      <c r="M22" s="51">
        <v>0.66290000000000004</v>
      </c>
      <c r="N22" s="51">
        <v>0.4667</v>
      </c>
      <c r="O22" s="51">
        <v>0.66669999999999996</v>
      </c>
      <c r="P22" s="51">
        <v>0.59870000000000001</v>
      </c>
      <c r="Q22" s="51" t="s">
        <v>110</v>
      </c>
    </row>
    <row r="23" spans="1:17" ht="24" x14ac:dyDescent="0.3">
      <c r="A23" s="54">
        <v>53</v>
      </c>
      <c r="B23" s="55" t="s">
        <v>105</v>
      </c>
      <c r="C23" s="54">
        <v>5312</v>
      </c>
      <c r="D23" s="55" t="s">
        <v>106</v>
      </c>
      <c r="E23" s="54">
        <v>531212</v>
      </c>
      <c r="F23" s="55" t="s">
        <v>83</v>
      </c>
      <c r="G23" s="54">
        <v>5312122008</v>
      </c>
      <c r="H23" s="55" t="s">
        <v>156</v>
      </c>
      <c r="I23" s="54">
        <v>1</v>
      </c>
      <c r="J23" s="54">
        <v>0</v>
      </c>
      <c r="K23" s="54">
        <v>0</v>
      </c>
      <c r="L23" s="54" t="s">
        <v>193</v>
      </c>
      <c r="M23" s="54">
        <v>0.74860000000000004</v>
      </c>
      <c r="N23" s="54">
        <v>0.43330000000000002</v>
      </c>
      <c r="O23" s="54">
        <v>0.66669999999999996</v>
      </c>
      <c r="P23" s="54">
        <v>0.61619999999999997</v>
      </c>
      <c r="Q23" s="54" t="s">
        <v>109</v>
      </c>
    </row>
    <row r="24" spans="1:17" ht="24" x14ac:dyDescent="0.3">
      <c r="A24" s="54">
        <v>53</v>
      </c>
      <c r="B24" s="55" t="s">
        <v>105</v>
      </c>
      <c r="C24" s="54">
        <v>5312</v>
      </c>
      <c r="D24" s="55" t="s">
        <v>106</v>
      </c>
      <c r="E24" s="54">
        <v>531212</v>
      </c>
      <c r="F24" s="55" t="s">
        <v>83</v>
      </c>
      <c r="G24" s="54">
        <v>5312122011</v>
      </c>
      <c r="H24" s="55" t="s">
        <v>159</v>
      </c>
      <c r="I24" s="54">
        <v>1</v>
      </c>
      <c r="J24" s="54">
        <v>1</v>
      </c>
      <c r="K24" s="54">
        <v>0</v>
      </c>
      <c r="L24" s="54" t="s">
        <v>193</v>
      </c>
      <c r="M24" s="54">
        <v>0.65710000000000002</v>
      </c>
      <c r="N24" s="54">
        <v>0.36670000000000003</v>
      </c>
      <c r="O24" s="54">
        <v>0.6</v>
      </c>
      <c r="P24" s="54">
        <v>0.5413</v>
      </c>
      <c r="Q24" s="54" t="s">
        <v>110</v>
      </c>
    </row>
    <row r="25" spans="1:17" ht="24" x14ac:dyDescent="0.3">
      <c r="A25" s="54">
        <v>53</v>
      </c>
      <c r="B25" s="55" t="s">
        <v>105</v>
      </c>
      <c r="C25" s="54">
        <v>5312</v>
      </c>
      <c r="D25" s="55" t="s">
        <v>106</v>
      </c>
      <c r="E25" s="54">
        <v>531212</v>
      </c>
      <c r="F25" s="55" t="s">
        <v>83</v>
      </c>
      <c r="G25" s="54">
        <v>5312122006</v>
      </c>
      <c r="H25" s="55" t="s">
        <v>154</v>
      </c>
      <c r="I25" s="54">
        <v>1</v>
      </c>
      <c r="J25" s="54">
        <v>0</v>
      </c>
      <c r="K25" s="54">
        <v>0</v>
      </c>
      <c r="L25" s="54" t="s">
        <v>193</v>
      </c>
      <c r="M25" s="54">
        <v>0.72570000000000001</v>
      </c>
      <c r="N25" s="54">
        <v>0.43330000000000002</v>
      </c>
      <c r="O25" s="54">
        <v>0.66669999999999996</v>
      </c>
      <c r="P25" s="54">
        <v>0.60860000000000003</v>
      </c>
      <c r="Q25" s="54" t="s">
        <v>109</v>
      </c>
    </row>
    <row r="26" spans="1:17" ht="24" x14ac:dyDescent="0.3">
      <c r="A26" s="54">
        <v>53</v>
      </c>
      <c r="B26" s="55" t="s">
        <v>105</v>
      </c>
      <c r="C26" s="54">
        <v>5312</v>
      </c>
      <c r="D26" s="55" t="s">
        <v>106</v>
      </c>
      <c r="E26" s="54">
        <v>531212</v>
      </c>
      <c r="F26" s="55" t="s">
        <v>83</v>
      </c>
      <c r="G26" s="54">
        <v>5312122015</v>
      </c>
      <c r="H26" s="55" t="s">
        <v>162</v>
      </c>
      <c r="I26" s="54">
        <v>1</v>
      </c>
      <c r="J26" s="54">
        <v>0</v>
      </c>
      <c r="K26" s="54">
        <v>0</v>
      </c>
      <c r="L26" s="54" t="s">
        <v>193</v>
      </c>
      <c r="M26" s="54">
        <v>0.62290000000000001</v>
      </c>
      <c r="N26" s="54">
        <v>0.23330000000000001</v>
      </c>
      <c r="O26" s="54">
        <v>0.66669999999999996</v>
      </c>
      <c r="P26" s="54">
        <v>0.50760000000000005</v>
      </c>
      <c r="Q26" s="54" t="s">
        <v>110</v>
      </c>
    </row>
    <row r="27" spans="1:17" ht="24" x14ac:dyDescent="0.3">
      <c r="A27" s="54">
        <v>53</v>
      </c>
      <c r="B27" s="55" t="s">
        <v>105</v>
      </c>
      <c r="C27" s="54">
        <v>5312</v>
      </c>
      <c r="D27" s="55" t="s">
        <v>106</v>
      </c>
      <c r="E27" s="54">
        <v>531212</v>
      </c>
      <c r="F27" s="55" t="s">
        <v>83</v>
      </c>
      <c r="G27" s="54">
        <v>5312122004</v>
      </c>
      <c r="H27" s="55" t="s">
        <v>152</v>
      </c>
      <c r="I27" s="54">
        <v>1</v>
      </c>
      <c r="J27" s="54">
        <v>1</v>
      </c>
      <c r="K27" s="54">
        <v>0</v>
      </c>
      <c r="L27" s="54" t="s">
        <v>193</v>
      </c>
      <c r="M27" s="54">
        <v>0.66859999999999997</v>
      </c>
      <c r="N27" s="54">
        <v>0.4667</v>
      </c>
      <c r="O27" s="54">
        <v>0.66669999999999996</v>
      </c>
      <c r="P27" s="54">
        <v>0.60060000000000002</v>
      </c>
      <c r="Q27" s="54" t="s">
        <v>109</v>
      </c>
    </row>
    <row r="28" spans="1:17" ht="24" x14ac:dyDescent="0.3">
      <c r="A28" s="54">
        <v>53</v>
      </c>
      <c r="B28" s="55" t="s">
        <v>105</v>
      </c>
      <c r="C28" s="54">
        <v>5312</v>
      </c>
      <c r="D28" s="55" t="s">
        <v>106</v>
      </c>
      <c r="E28" s="54">
        <v>531212</v>
      </c>
      <c r="F28" s="55" t="s">
        <v>83</v>
      </c>
      <c r="G28" s="54">
        <v>5312122009</v>
      </c>
      <c r="H28" s="55" t="s">
        <v>157</v>
      </c>
      <c r="I28" s="54">
        <v>1</v>
      </c>
      <c r="J28" s="54">
        <v>1</v>
      </c>
      <c r="K28" s="54">
        <v>0</v>
      </c>
      <c r="L28" s="54" t="s">
        <v>193</v>
      </c>
      <c r="M28" s="54">
        <v>0.83430000000000004</v>
      </c>
      <c r="N28" s="54">
        <v>0.4</v>
      </c>
      <c r="O28" s="54">
        <v>0.66669999999999996</v>
      </c>
      <c r="P28" s="54">
        <v>0.63370000000000004</v>
      </c>
      <c r="Q28" s="54" t="s">
        <v>109</v>
      </c>
    </row>
    <row r="29" spans="1:17" ht="24" x14ac:dyDescent="0.3">
      <c r="A29" s="54">
        <v>53</v>
      </c>
      <c r="B29" s="55" t="s">
        <v>105</v>
      </c>
      <c r="C29" s="54">
        <v>5312</v>
      </c>
      <c r="D29" s="55" t="s">
        <v>106</v>
      </c>
      <c r="E29" s="54">
        <v>531212</v>
      </c>
      <c r="F29" s="55" t="s">
        <v>83</v>
      </c>
      <c r="G29" s="54">
        <v>5312122012</v>
      </c>
      <c r="H29" s="55" t="s">
        <v>160</v>
      </c>
      <c r="I29" s="54">
        <v>1</v>
      </c>
      <c r="J29" s="54">
        <v>1</v>
      </c>
      <c r="K29" s="54">
        <v>0</v>
      </c>
      <c r="L29" s="54" t="s">
        <v>193</v>
      </c>
      <c r="M29" s="54">
        <v>0.66859999999999997</v>
      </c>
      <c r="N29" s="54">
        <v>0.5333</v>
      </c>
      <c r="O29" s="54">
        <v>0.66669999999999996</v>
      </c>
      <c r="P29" s="54">
        <v>0.62290000000000001</v>
      </c>
      <c r="Q29" s="54" t="s">
        <v>109</v>
      </c>
    </row>
    <row r="30" spans="1:17" ht="24" x14ac:dyDescent="0.3">
      <c r="A30" s="54">
        <v>53</v>
      </c>
      <c r="B30" s="55" t="s">
        <v>105</v>
      </c>
      <c r="C30" s="54">
        <v>5312</v>
      </c>
      <c r="D30" s="55" t="s">
        <v>106</v>
      </c>
      <c r="E30" s="54">
        <v>531212</v>
      </c>
      <c r="F30" s="55" t="s">
        <v>83</v>
      </c>
      <c r="G30" s="54">
        <v>5312122010</v>
      </c>
      <c r="H30" s="55" t="s">
        <v>158</v>
      </c>
      <c r="I30" s="54">
        <v>1</v>
      </c>
      <c r="J30" s="54">
        <v>1</v>
      </c>
      <c r="K30" s="54">
        <v>0</v>
      </c>
      <c r="L30" s="54" t="s">
        <v>193</v>
      </c>
      <c r="M30" s="54">
        <v>0.69710000000000005</v>
      </c>
      <c r="N30" s="54">
        <v>0.23330000000000001</v>
      </c>
      <c r="O30" s="54">
        <v>0.66669999999999996</v>
      </c>
      <c r="P30" s="54">
        <v>0.53239999999999998</v>
      </c>
      <c r="Q30" s="54" t="s">
        <v>110</v>
      </c>
    </row>
    <row r="31" spans="1:17" ht="24" x14ac:dyDescent="0.3">
      <c r="A31" s="54">
        <v>53</v>
      </c>
      <c r="B31" s="55" t="s">
        <v>105</v>
      </c>
      <c r="C31" s="54">
        <v>5312</v>
      </c>
      <c r="D31" s="55" t="s">
        <v>106</v>
      </c>
      <c r="E31" s="54">
        <v>531212</v>
      </c>
      <c r="F31" s="55" t="s">
        <v>83</v>
      </c>
      <c r="G31" s="54">
        <v>5312122005</v>
      </c>
      <c r="H31" s="55" t="s">
        <v>153</v>
      </c>
      <c r="I31" s="54">
        <v>1</v>
      </c>
      <c r="J31" s="54">
        <v>1</v>
      </c>
      <c r="K31" s="54">
        <v>0</v>
      </c>
      <c r="L31" s="54" t="s">
        <v>193</v>
      </c>
      <c r="M31" s="54">
        <v>0.61140000000000005</v>
      </c>
      <c r="N31" s="54">
        <v>0.43330000000000002</v>
      </c>
      <c r="O31" s="54">
        <v>0.66669999999999996</v>
      </c>
      <c r="P31" s="54">
        <v>0.57050000000000001</v>
      </c>
      <c r="Q31" s="54" t="s">
        <v>110</v>
      </c>
    </row>
    <row r="32" spans="1:17" ht="24" x14ac:dyDescent="0.3">
      <c r="A32" s="54">
        <v>53</v>
      </c>
      <c r="B32" s="55" t="s">
        <v>105</v>
      </c>
      <c r="C32" s="54">
        <v>5312</v>
      </c>
      <c r="D32" s="55" t="s">
        <v>106</v>
      </c>
      <c r="E32" s="54">
        <v>531212</v>
      </c>
      <c r="F32" s="55" t="s">
        <v>83</v>
      </c>
      <c r="G32" s="54">
        <v>5312122007</v>
      </c>
      <c r="H32" s="55" t="s">
        <v>155</v>
      </c>
      <c r="I32" s="54">
        <v>1</v>
      </c>
      <c r="J32" s="54">
        <v>1</v>
      </c>
      <c r="K32" s="54">
        <v>0</v>
      </c>
      <c r="L32" s="54" t="s">
        <v>193</v>
      </c>
      <c r="M32" s="54">
        <v>0.66290000000000004</v>
      </c>
      <c r="N32" s="54">
        <v>0.43330000000000002</v>
      </c>
      <c r="O32" s="54">
        <v>0.66669999999999996</v>
      </c>
      <c r="P32" s="54">
        <v>0.58760000000000001</v>
      </c>
      <c r="Q32" s="54" t="s">
        <v>110</v>
      </c>
    </row>
    <row r="33" spans="1:17" s="56" customFormat="1" ht="24" x14ac:dyDescent="0.3">
      <c r="A33" s="51">
        <v>53</v>
      </c>
      <c r="B33" s="52" t="s">
        <v>105</v>
      </c>
      <c r="C33" s="51">
        <v>5312</v>
      </c>
      <c r="D33" s="52" t="s">
        <v>106</v>
      </c>
      <c r="E33" s="51">
        <v>531210</v>
      </c>
      <c r="F33" s="52" t="s">
        <v>81</v>
      </c>
      <c r="G33" s="51">
        <v>5312102004</v>
      </c>
      <c r="H33" s="52" t="s">
        <v>131</v>
      </c>
      <c r="I33" s="51">
        <v>1</v>
      </c>
      <c r="J33" s="51">
        <v>1</v>
      </c>
      <c r="K33" s="51">
        <v>0</v>
      </c>
      <c r="L33" s="51" t="s">
        <v>193</v>
      </c>
      <c r="M33" s="51">
        <v>0.71430000000000005</v>
      </c>
      <c r="N33" s="51">
        <v>0.5</v>
      </c>
      <c r="O33" s="51">
        <v>0.66669999999999996</v>
      </c>
      <c r="P33" s="51">
        <v>0.627</v>
      </c>
      <c r="Q33" s="51" t="s">
        <v>109</v>
      </c>
    </row>
    <row r="34" spans="1:17" ht="24" x14ac:dyDescent="0.3">
      <c r="A34" s="54">
        <v>53</v>
      </c>
      <c r="B34" s="55" t="s">
        <v>105</v>
      </c>
      <c r="C34" s="54">
        <v>5312</v>
      </c>
      <c r="D34" s="55" t="s">
        <v>106</v>
      </c>
      <c r="E34" s="54">
        <v>531210</v>
      </c>
      <c r="F34" s="55" t="s">
        <v>81</v>
      </c>
      <c r="G34" s="54">
        <v>5312102001</v>
      </c>
      <c r="H34" s="55" t="s">
        <v>128</v>
      </c>
      <c r="I34" s="54">
        <v>1</v>
      </c>
      <c r="J34" s="54">
        <v>1</v>
      </c>
      <c r="K34" s="54">
        <v>0</v>
      </c>
      <c r="L34" s="54" t="s">
        <v>193</v>
      </c>
      <c r="M34" s="54">
        <v>0.82289999999999996</v>
      </c>
      <c r="N34" s="54">
        <v>0.66669999999999996</v>
      </c>
      <c r="O34" s="54">
        <v>0.66669999999999996</v>
      </c>
      <c r="P34" s="54">
        <v>0.71870000000000001</v>
      </c>
      <c r="Q34" s="54" t="s">
        <v>165</v>
      </c>
    </row>
    <row r="35" spans="1:17" ht="24" x14ac:dyDescent="0.3">
      <c r="A35" s="54">
        <v>53</v>
      </c>
      <c r="B35" s="55" t="s">
        <v>105</v>
      </c>
      <c r="C35" s="54">
        <v>5312</v>
      </c>
      <c r="D35" s="55" t="s">
        <v>106</v>
      </c>
      <c r="E35" s="54">
        <v>531210</v>
      </c>
      <c r="F35" s="55" t="s">
        <v>81</v>
      </c>
      <c r="G35" s="54">
        <v>5312102005</v>
      </c>
      <c r="H35" s="55" t="s">
        <v>132</v>
      </c>
      <c r="I35" s="54">
        <v>1</v>
      </c>
      <c r="J35" s="54">
        <v>1</v>
      </c>
      <c r="K35" s="54">
        <v>0</v>
      </c>
      <c r="L35" s="54" t="s">
        <v>193</v>
      </c>
      <c r="M35" s="54">
        <v>0.88570000000000004</v>
      </c>
      <c r="N35" s="54">
        <v>0.86670000000000003</v>
      </c>
      <c r="O35" s="54">
        <v>0.6</v>
      </c>
      <c r="P35" s="54">
        <v>0.78410000000000002</v>
      </c>
      <c r="Q35" s="54" t="s">
        <v>165</v>
      </c>
    </row>
    <row r="36" spans="1:17" ht="24" x14ac:dyDescent="0.3">
      <c r="A36" s="54">
        <v>53</v>
      </c>
      <c r="B36" s="55" t="s">
        <v>105</v>
      </c>
      <c r="C36" s="54">
        <v>5312</v>
      </c>
      <c r="D36" s="55" t="s">
        <v>106</v>
      </c>
      <c r="E36" s="54">
        <v>531210</v>
      </c>
      <c r="F36" s="55" t="s">
        <v>81</v>
      </c>
      <c r="G36" s="54">
        <v>5312102002</v>
      </c>
      <c r="H36" s="55" t="s">
        <v>129</v>
      </c>
      <c r="I36" s="54">
        <v>1</v>
      </c>
      <c r="J36" s="54">
        <v>1</v>
      </c>
      <c r="K36" s="54">
        <v>0</v>
      </c>
      <c r="L36" s="54" t="s">
        <v>193</v>
      </c>
      <c r="M36" s="54">
        <v>0.83430000000000004</v>
      </c>
      <c r="N36" s="54">
        <v>0.5333</v>
      </c>
      <c r="O36" s="54">
        <v>0.8</v>
      </c>
      <c r="P36" s="54">
        <v>0.72250000000000003</v>
      </c>
      <c r="Q36" s="54" t="s">
        <v>165</v>
      </c>
    </row>
    <row r="37" spans="1:17" ht="24" x14ac:dyDescent="0.3">
      <c r="A37" s="54">
        <v>53</v>
      </c>
      <c r="B37" s="55" t="s">
        <v>105</v>
      </c>
      <c r="C37" s="54">
        <v>5312</v>
      </c>
      <c r="D37" s="55" t="s">
        <v>106</v>
      </c>
      <c r="E37" s="54">
        <v>531210</v>
      </c>
      <c r="F37" s="55" t="s">
        <v>81</v>
      </c>
      <c r="G37" s="54">
        <v>5312102014</v>
      </c>
      <c r="H37" s="55" t="s">
        <v>136</v>
      </c>
      <c r="I37" s="54">
        <v>1</v>
      </c>
      <c r="J37" s="54">
        <v>1</v>
      </c>
      <c r="K37" s="54">
        <v>0</v>
      </c>
      <c r="L37" s="54" t="s">
        <v>193</v>
      </c>
      <c r="M37" s="54">
        <v>0.68569999999999998</v>
      </c>
      <c r="N37" s="54">
        <v>0.51670000000000005</v>
      </c>
      <c r="O37" s="54">
        <v>1</v>
      </c>
      <c r="P37" s="54">
        <v>0.73409999999999997</v>
      </c>
      <c r="Q37" s="54" t="s">
        <v>165</v>
      </c>
    </row>
    <row r="38" spans="1:17" ht="24" x14ac:dyDescent="0.3">
      <c r="A38" s="54">
        <v>53</v>
      </c>
      <c r="B38" s="55" t="s">
        <v>105</v>
      </c>
      <c r="C38" s="54">
        <v>5312</v>
      </c>
      <c r="D38" s="55" t="s">
        <v>106</v>
      </c>
      <c r="E38" s="54">
        <v>531210</v>
      </c>
      <c r="F38" s="55" t="s">
        <v>81</v>
      </c>
      <c r="G38" s="54">
        <v>5312102003</v>
      </c>
      <c r="H38" s="55" t="s">
        <v>130</v>
      </c>
      <c r="I38" s="54">
        <v>1</v>
      </c>
      <c r="J38" s="54">
        <v>1</v>
      </c>
      <c r="K38" s="54">
        <v>0</v>
      </c>
      <c r="L38" s="54" t="s">
        <v>193</v>
      </c>
      <c r="M38" s="54">
        <v>0.76</v>
      </c>
      <c r="N38" s="54">
        <v>0.56669999999999998</v>
      </c>
      <c r="O38" s="54">
        <v>0.66669999999999996</v>
      </c>
      <c r="P38" s="54">
        <v>0.66439999999999999</v>
      </c>
      <c r="Q38" s="54" t="s">
        <v>109</v>
      </c>
    </row>
    <row r="39" spans="1:17" ht="24" x14ac:dyDescent="0.3">
      <c r="A39" s="54">
        <v>53</v>
      </c>
      <c r="B39" s="55" t="s">
        <v>105</v>
      </c>
      <c r="C39" s="54">
        <v>5312</v>
      </c>
      <c r="D39" s="55" t="s">
        <v>106</v>
      </c>
      <c r="E39" s="54">
        <v>531210</v>
      </c>
      <c r="F39" s="55" t="s">
        <v>81</v>
      </c>
      <c r="G39" s="54">
        <v>5312102009</v>
      </c>
      <c r="H39" s="55" t="s">
        <v>134</v>
      </c>
      <c r="I39" s="54">
        <v>1</v>
      </c>
      <c r="J39" s="54">
        <v>1</v>
      </c>
      <c r="K39" s="54">
        <v>0</v>
      </c>
      <c r="L39" s="54" t="s">
        <v>193</v>
      </c>
      <c r="M39" s="54">
        <v>0.78290000000000004</v>
      </c>
      <c r="N39" s="54">
        <v>0.63329999999999997</v>
      </c>
      <c r="O39" s="54">
        <v>0.5333</v>
      </c>
      <c r="P39" s="54">
        <v>0.64980000000000004</v>
      </c>
      <c r="Q39" s="54" t="s">
        <v>109</v>
      </c>
    </row>
    <row r="40" spans="1:17" ht="24" x14ac:dyDescent="0.3">
      <c r="A40" s="54">
        <v>53</v>
      </c>
      <c r="B40" s="55" t="s">
        <v>105</v>
      </c>
      <c r="C40" s="54">
        <v>5312</v>
      </c>
      <c r="D40" s="55" t="s">
        <v>106</v>
      </c>
      <c r="E40" s="54">
        <v>531210</v>
      </c>
      <c r="F40" s="55" t="s">
        <v>81</v>
      </c>
      <c r="G40" s="54">
        <v>5312102006</v>
      </c>
      <c r="H40" s="55" t="s">
        <v>133</v>
      </c>
      <c r="I40" s="54">
        <v>1</v>
      </c>
      <c r="J40" s="54">
        <v>1</v>
      </c>
      <c r="K40" s="54">
        <v>0</v>
      </c>
      <c r="L40" s="54" t="s">
        <v>193</v>
      </c>
      <c r="M40" s="54">
        <v>0.86860000000000004</v>
      </c>
      <c r="N40" s="54">
        <v>0.66669999999999996</v>
      </c>
      <c r="O40" s="54">
        <v>0.6</v>
      </c>
      <c r="P40" s="54">
        <v>0.7117</v>
      </c>
      <c r="Q40" s="54" t="s">
        <v>165</v>
      </c>
    </row>
    <row r="41" spans="1:17" ht="24" x14ac:dyDescent="0.3">
      <c r="A41" s="54">
        <v>53</v>
      </c>
      <c r="B41" s="55" t="s">
        <v>105</v>
      </c>
      <c r="C41" s="54">
        <v>5312</v>
      </c>
      <c r="D41" s="55" t="s">
        <v>106</v>
      </c>
      <c r="E41" s="54">
        <v>531210</v>
      </c>
      <c r="F41" s="55" t="s">
        <v>81</v>
      </c>
      <c r="G41" s="54">
        <v>5312102010</v>
      </c>
      <c r="H41" s="55" t="s">
        <v>135</v>
      </c>
      <c r="I41" s="54">
        <v>1</v>
      </c>
      <c r="J41" s="54">
        <v>1</v>
      </c>
      <c r="K41" s="54">
        <v>0</v>
      </c>
      <c r="L41" s="54" t="s">
        <v>193</v>
      </c>
      <c r="M41" s="54">
        <v>0.67430000000000001</v>
      </c>
      <c r="N41" s="54">
        <v>0.5</v>
      </c>
      <c r="O41" s="54">
        <v>0.6</v>
      </c>
      <c r="P41" s="54">
        <v>0.59140000000000004</v>
      </c>
      <c r="Q41" s="54" t="s">
        <v>110</v>
      </c>
    </row>
    <row r="42" spans="1:17" s="56" customFormat="1" ht="24" x14ac:dyDescent="0.3">
      <c r="A42" s="51">
        <v>53</v>
      </c>
      <c r="B42" s="52" t="s">
        <v>105</v>
      </c>
      <c r="C42" s="51">
        <v>5312</v>
      </c>
      <c r="D42" s="52" t="s">
        <v>106</v>
      </c>
      <c r="E42" s="51">
        <v>531204</v>
      </c>
      <c r="F42" s="52" t="s">
        <v>107</v>
      </c>
      <c r="G42" s="51">
        <v>5312042010</v>
      </c>
      <c r="H42" s="52" t="s">
        <v>119</v>
      </c>
      <c r="I42" s="51">
        <v>1</v>
      </c>
      <c r="J42" s="51">
        <v>1</v>
      </c>
      <c r="K42" s="51">
        <v>0</v>
      </c>
      <c r="L42" s="51" t="s">
        <v>193</v>
      </c>
      <c r="M42" s="51">
        <v>0.73140000000000005</v>
      </c>
      <c r="N42" s="51">
        <v>0.38329999999999997</v>
      </c>
      <c r="O42" s="51">
        <v>0.93330000000000002</v>
      </c>
      <c r="P42" s="51">
        <v>0.68269999999999997</v>
      </c>
      <c r="Q42" s="51" t="s">
        <v>109</v>
      </c>
    </row>
    <row r="43" spans="1:17" ht="24" x14ac:dyDescent="0.3">
      <c r="A43" s="54">
        <v>53</v>
      </c>
      <c r="B43" s="55" t="s">
        <v>105</v>
      </c>
      <c r="C43" s="54">
        <v>5312</v>
      </c>
      <c r="D43" s="55" t="s">
        <v>106</v>
      </c>
      <c r="E43" s="54">
        <v>531204</v>
      </c>
      <c r="F43" s="55" t="s">
        <v>107</v>
      </c>
      <c r="G43" s="54">
        <v>5312042016</v>
      </c>
      <c r="H43" s="55" t="s">
        <v>125</v>
      </c>
      <c r="I43" s="54">
        <v>1</v>
      </c>
      <c r="J43" s="54">
        <v>1</v>
      </c>
      <c r="K43" s="54">
        <v>0</v>
      </c>
      <c r="L43" s="54" t="s">
        <v>193</v>
      </c>
      <c r="M43" s="54">
        <v>0.62860000000000005</v>
      </c>
      <c r="N43" s="54">
        <v>0.38329999999999997</v>
      </c>
      <c r="O43" s="54">
        <v>0.66669999999999996</v>
      </c>
      <c r="P43" s="54">
        <v>0.5595</v>
      </c>
      <c r="Q43" s="54" t="s">
        <v>110</v>
      </c>
    </row>
    <row r="44" spans="1:17" ht="24" x14ac:dyDescent="0.3">
      <c r="A44" s="54">
        <v>53</v>
      </c>
      <c r="B44" s="55" t="s">
        <v>105</v>
      </c>
      <c r="C44" s="54">
        <v>5312</v>
      </c>
      <c r="D44" s="55" t="s">
        <v>106</v>
      </c>
      <c r="E44" s="54">
        <v>531204</v>
      </c>
      <c r="F44" s="55" t="s">
        <v>107</v>
      </c>
      <c r="G44" s="54">
        <v>5312042017</v>
      </c>
      <c r="H44" s="55" t="s">
        <v>126</v>
      </c>
      <c r="I44" s="54">
        <v>1</v>
      </c>
      <c r="J44" s="54">
        <v>1</v>
      </c>
      <c r="K44" s="54">
        <v>0</v>
      </c>
      <c r="L44" s="54" t="s">
        <v>193</v>
      </c>
      <c r="M44" s="54">
        <v>0.71430000000000005</v>
      </c>
      <c r="N44" s="54">
        <v>0.33329999999999999</v>
      </c>
      <c r="O44" s="54">
        <v>0.86670000000000003</v>
      </c>
      <c r="P44" s="54">
        <v>0.6381</v>
      </c>
      <c r="Q44" s="54" t="s">
        <v>109</v>
      </c>
    </row>
    <row r="45" spans="1:17" ht="24" x14ac:dyDescent="0.3">
      <c r="A45" s="54">
        <v>53</v>
      </c>
      <c r="B45" s="55" t="s">
        <v>105</v>
      </c>
      <c r="C45" s="54">
        <v>5312</v>
      </c>
      <c r="D45" s="55" t="s">
        <v>106</v>
      </c>
      <c r="E45" s="54">
        <v>531204</v>
      </c>
      <c r="F45" s="55" t="s">
        <v>107</v>
      </c>
      <c r="G45" s="54">
        <v>5312042006</v>
      </c>
      <c r="H45" s="55" t="s">
        <v>115</v>
      </c>
      <c r="I45" s="54">
        <v>1</v>
      </c>
      <c r="J45" s="54">
        <v>1</v>
      </c>
      <c r="K45" s="54">
        <v>0</v>
      </c>
      <c r="L45" s="54" t="s">
        <v>193</v>
      </c>
      <c r="M45" s="54">
        <v>0.83430000000000004</v>
      </c>
      <c r="N45" s="54">
        <v>0.41670000000000001</v>
      </c>
      <c r="O45" s="54">
        <v>0.66669999999999996</v>
      </c>
      <c r="P45" s="54">
        <v>0.63919999999999999</v>
      </c>
      <c r="Q45" s="54" t="s">
        <v>109</v>
      </c>
    </row>
    <row r="46" spans="1:17" ht="24" x14ac:dyDescent="0.3">
      <c r="A46" s="54">
        <v>53</v>
      </c>
      <c r="B46" s="55" t="s">
        <v>105</v>
      </c>
      <c r="C46" s="54">
        <v>5312</v>
      </c>
      <c r="D46" s="55" t="s">
        <v>106</v>
      </c>
      <c r="E46" s="54">
        <v>531204</v>
      </c>
      <c r="F46" s="55" t="s">
        <v>107</v>
      </c>
      <c r="G46" s="54">
        <v>5312042014</v>
      </c>
      <c r="H46" s="55" t="s">
        <v>123</v>
      </c>
      <c r="I46" s="54">
        <v>1</v>
      </c>
      <c r="J46" s="54">
        <v>1</v>
      </c>
      <c r="K46" s="54">
        <v>0</v>
      </c>
      <c r="L46" s="54" t="s">
        <v>193</v>
      </c>
      <c r="M46" s="54">
        <v>0.86860000000000004</v>
      </c>
      <c r="N46" s="54">
        <v>0.55000000000000004</v>
      </c>
      <c r="O46" s="54">
        <v>0.66669999999999996</v>
      </c>
      <c r="P46" s="54">
        <v>0.69510000000000005</v>
      </c>
      <c r="Q46" s="54" t="s">
        <v>109</v>
      </c>
    </row>
    <row r="47" spans="1:17" ht="24" x14ac:dyDescent="0.3">
      <c r="A47" s="54">
        <v>53</v>
      </c>
      <c r="B47" s="55" t="s">
        <v>105</v>
      </c>
      <c r="C47" s="54">
        <v>5312</v>
      </c>
      <c r="D47" s="55" t="s">
        <v>106</v>
      </c>
      <c r="E47" s="54">
        <v>531204</v>
      </c>
      <c r="F47" s="55" t="s">
        <v>107</v>
      </c>
      <c r="G47" s="54">
        <v>5312042013</v>
      </c>
      <c r="H47" s="55" t="s">
        <v>122</v>
      </c>
      <c r="I47" s="54">
        <v>1</v>
      </c>
      <c r="J47" s="54">
        <v>1</v>
      </c>
      <c r="K47" s="54">
        <v>0</v>
      </c>
      <c r="L47" s="54" t="s">
        <v>193</v>
      </c>
      <c r="M47" s="54">
        <v>0.68</v>
      </c>
      <c r="N47" s="54">
        <v>0.51670000000000005</v>
      </c>
      <c r="O47" s="54">
        <v>0.66669999999999996</v>
      </c>
      <c r="P47" s="54">
        <v>0.62109999999999999</v>
      </c>
      <c r="Q47" s="54" t="s">
        <v>109</v>
      </c>
    </row>
    <row r="48" spans="1:17" ht="24" x14ac:dyDescent="0.3">
      <c r="A48" s="54">
        <v>53</v>
      </c>
      <c r="B48" s="55" t="s">
        <v>105</v>
      </c>
      <c r="C48" s="54">
        <v>5312</v>
      </c>
      <c r="D48" s="55" t="s">
        <v>106</v>
      </c>
      <c r="E48" s="54">
        <v>531204</v>
      </c>
      <c r="F48" s="55" t="s">
        <v>107</v>
      </c>
      <c r="G48" s="54">
        <v>5312042005</v>
      </c>
      <c r="H48" s="55" t="s">
        <v>114</v>
      </c>
      <c r="I48" s="54">
        <v>1</v>
      </c>
      <c r="J48" s="54">
        <v>1</v>
      </c>
      <c r="K48" s="54">
        <v>0</v>
      </c>
      <c r="L48" s="54" t="s">
        <v>193</v>
      </c>
      <c r="M48" s="54">
        <v>0.85709999999999997</v>
      </c>
      <c r="N48" s="54">
        <v>0.55000000000000004</v>
      </c>
      <c r="O48" s="54">
        <v>0.66669999999999996</v>
      </c>
      <c r="P48" s="54">
        <v>0.69130000000000003</v>
      </c>
      <c r="Q48" s="54" t="s">
        <v>109</v>
      </c>
    </row>
    <row r="49" spans="1:17" ht="24" x14ac:dyDescent="0.3">
      <c r="A49" s="54">
        <v>53</v>
      </c>
      <c r="B49" s="55" t="s">
        <v>105</v>
      </c>
      <c r="C49" s="54">
        <v>5312</v>
      </c>
      <c r="D49" s="55" t="s">
        <v>106</v>
      </c>
      <c r="E49" s="54">
        <v>531204</v>
      </c>
      <c r="F49" s="55" t="s">
        <v>107</v>
      </c>
      <c r="G49" s="54">
        <v>5312042001</v>
      </c>
      <c r="H49" s="55" t="s">
        <v>108</v>
      </c>
      <c r="I49" s="54">
        <v>1</v>
      </c>
      <c r="J49" s="54">
        <v>1</v>
      </c>
      <c r="K49" s="54">
        <v>0</v>
      </c>
      <c r="L49" s="54" t="s">
        <v>193</v>
      </c>
      <c r="M49" s="54">
        <v>0.71430000000000005</v>
      </c>
      <c r="N49" s="54">
        <v>0.48330000000000001</v>
      </c>
      <c r="O49" s="54">
        <v>0.66669999999999996</v>
      </c>
      <c r="P49" s="54">
        <v>0.62139999999999995</v>
      </c>
      <c r="Q49" s="54" t="s">
        <v>109</v>
      </c>
    </row>
    <row r="50" spans="1:17" ht="24" x14ac:dyDescent="0.3">
      <c r="A50" s="54">
        <v>53</v>
      </c>
      <c r="B50" s="55" t="s">
        <v>105</v>
      </c>
      <c r="C50" s="54">
        <v>5312</v>
      </c>
      <c r="D50" s="55" t="s">
        <v>106</v>
      </c>
      <c r="E50" s="54">
        <v>531204</v>
      </c>
      <c r="F50" s="55" t="s">
        <v>107</v>
      </c>
      <c r="G50" s="54">
        <v>5312042012</v>
      </c>
      <c r="H50" s="55" t="s">
        <v>121</v>
      </c>
      <c r="I50" s="54">
        <v>1</v>
      </c>
      <c r="J50" s="54">
        <v>1</v>
      </c>
      <c r="K50" s="54">
        <v>0</v>
      </c>
      <c r="L50" s="54" t="s">
        <v>193</v>
      </c>
      <c r="M50" s="54">
        <v>0.54290000000000005</v>
      </c>
      <c r="N50" s="54">
        <v>0.43330000000000002</v>
      </c>
      <c r="O50" s="54">
        <v>0.66669999999999996</v>
      </c>
      <c r="P50" s="54">
        <v>0.54759999999999998</v>
      </c>
      <c r="Q50" s="54" t="s">
        <v>110</v>
      </c>
    </row>
    <row r="51" spans="1:17" ht="24" x14ac:dyDescent="0.3">
      <c r="A51" s="54">
        <v>53</v>
      </c>
      <c r="B51" s="55" t="s">
        <v>105</v>
      </c>
      <c r="C51" s="54">
        <v>5312</v>
      </c>
      <c r="D51" s="55" t="s">
        <v>106</v>
      </c>
      <c r="E51" s="54">
        <v>531204</v>
      </c>
      <c r="F51" s="55" t="s">
        <v>107</v>
      </c>
      <c r="G51" s="54">
        <v>5312042002</v>
      </c>
      <c r="H51" s="55" t="s">
        <v>111</v>
      </c>
      <c r="I51" s="54">
        <v>1</v>
      </c>
      <c r="J51" s="54">
        <v>1</v>
      </c>
      <c r="K51" s="54">
        <v>0</v>
      </c>
      <c r="L51" s="54" t="s">
        <v>193</v>
      </c>
      <c r="M51" s="54">
        <v>0.63429999999999997</v>
      </c>
      <c r="N51" s="54">
        <v>0.51670000000000005</v>
      </c>
      <c r="O51" s="54">
        <v>0.66669999999999996</v>
      </c>
      <c r="P51" s="54">
        <v>0.60589999999999999</v>
      </c>
      <c r="Q51" s="54" t="s">
        <v>109</v>
      </c>
    </row>
    <row r="52" spans="1:17" ht="24" x14ac:dyDescent="0.3">
      <c r="A52" s="54">
        <v>53</v>
      </c>
      <c r="B52" s="55" t="s">
        <v>105</v>
      </c>
      <c r="C52" s="54">
        <v>5312</v>
      </c>
      <c r="D52" s="55" t="s">
        <v>106</v>
      </c>
      <c r="E52" s="54">
        <v>531204</v>
      </c>
      <c r="F52" s="55" t="s">
        <v>107</v>
      </c>
      <c r="G52" s="54">
        <v>5312042003</v>
      </c>
      <c r="H52" s="55" t="s">
        <v>112</v>
      </c>
      <c r="I52" s="54">
        <v>1</v>
      </c>
      <c r="J52" s="54">
        <v>1</v>
      </c>
      <c r="K52" s="54">
        <v>0</v>
      </c>
      <c r="L52" s="54" t="s">
        <v>193</v>
      </c>
      <c r="M52" s="54">
        <v>0.77710000000000001</v>
      </c>
      <c r="N52" s="54">
        <v>0.63329999999999997</v>
      </c>
      <c r="O52" s="54">
        <v>0.66669999999999996</v>
      </c>
      <c r="P52" s="54">
        <v>0.69240000000000002</v>
      </c>
      <c r="Q52" s="54" t="s">
        <v>109</v>
      </c>
    </row>
    <row r="53" spans="1:17" ht="24" x14ac:dyDescent="0.3">
      <c r="A53" s="54">
        <v>53</v>
      </c>
      <c r="B53" s="55" t="s">
        <v>105</v>
      </c>
      <c r="C53" s="54">
        <v>5312</v>
      </c>
      <c r="D53" s="55" t="s">
        <v>106</v>
      </c>
      <c r="E53" s="54">
        <v>531204</v>
      </c>
      <c r="F53" s="55" t="s">
        <v>107</v>
      </c>
      <c r="G53" s="54">
        <v>5312042011</v>
      </c>
      <c r="H53" s="55" t="s">
        <v>120</v>
      </c>
      <c r="I53" s="54">
        <v>1</v>
      </c>
      <c r="J53" s="54">
        <v>1</v>
      </c>
      <c r="K53" s="54">
        <v>0</v>
      </c>
      <c r="L53" s="54" t="s">
        <v>193</v>
      </c>
      <c r="M53" s="54">
        <v>0.66290000000000004</v>
      </c>
      <c r="N53" s="54">
        <v>0.38329999999999997</v>
      </c>
      <c r="O53" s="54">
        <v>0.66669999999999996</v>
      </c>
      <c r="P53" s="54">
        <v>0.57099999999999995</v>
      </c>
      <c r="Q53" s="54" t="s">
        <v>110</v>
      </c>
    </row>
    <row r="54" spans="1:17" ht="24" x14ac:dyDescent="0.3">
      <c r="A54" s="54">
        <v>53</v>
      </c>
      <c r="B54" s="55" t="s">
        <v>105</v>
      </c>
      <c r="C54" s="54">
        <v>5312</v>
      </c>
      <c r="D54" s="55" t="s">
        <v>106</v>
      </c>
      <c r="E54" s="54">
        <v>531204</v>
      </c>
      <c r="F54" s="55" t="s">
        <v>107</v>
      </c>
      <c r="G54" s="54">
        <v>5312042015</v>
      </c>
      <c r="H54" s="55" t="s">
        <v>124</v>
      </c>
      <c r="I54" s="54">
        <v>1</v>
      </c>
      <c r="J54" s="54">
        <v>1</v>
      </c>
      <c r="K54" s="54">
        <v>0</v>
      </c>
      <c r="L54" s="54" t="s">
        <v>193</v>
      </c>
      <c r="M54" s="54">
        <v>0.73709999999999998</v>
      </c>
      <c r="N54" s="54">
        <v>0.3</v>
      </c>
      <c r="O54" s="54">
        <v>0.66669999999999996</v>
      </c>
      <c r="P54" s="54">
        <v>0.56789999999999996</v>
      </c>
      <c r="Q54" s="54" t="s">
        <v>110</v>
      </c>
    </row>
    <row r="55" spans="1:17" ht="24" x14ac:dyDescent="0.3">
      <c r="A55" s="54">
        <v>53</v>
      </c>
      <c r="B55" s="55" t="s">
        <v>105</v>
      </c>
      <c r="C55" s="54">
        <v>5312</v>
      </c>
      <c r="D55" s="55" t="s">
        <v>106</v>
      </c>
      <c r="E55" s="54">
        <v>531204</v>
      </c>
      <c r="F55" s="55" t="s">
        <v>107</v>
      </c>
      <c r="G55" s="54">
        <v>5312042004</v>
      </c>
      <c r="H55" s="55" t="s">
        <v>113</v>
      </c>
      <c r="I55" s="54">
        <v>1</v>
      </c>
      <c r="J55" s="54">
        <v>1</v>
      </c>
      <c r="K55" s="54">
        <v>0</v>
      </c>
      <c r="L55" s="54" t="s">
        <v>193</v>
      </c>
      <c r="M55" s="54">
        <v>0.74860000000000004</v>
      </c>
      <c r="N55" s="54">
        <v>0.41670000000000001</v>
      </c>
      <c r="O55" s="54">
        <v>0.66669999999999996</v>
      </c>
      <c r="P55" s="54">
        <v>0.61060000000000003</v>
      </c>
      <c r="Q55" s="54" t="s">
        <v>109</v>
      </c>
    </row>
    <row r="56" spans="1:17" ht="24" x14ac:dyDescent="0.3">
      <c r="A56" s="54">
        <v>53</v>
      </c>
      <c r="B56" s="55" t="s">
        <v>105</v>
      </c>
      <c r="C56" s="54">
        <v>5312</v>
      </c>
      <c r="D56" s="55" t="s">
        <v>106</v>
      </c>
      <c r="E56" s="54">
        <v>531204</v>
      </c>
      <c r="F56" s="55" t="s">
        <v>107</v>
      </c>
      <c r="G56" s="54">
        <v>5312042018</v>
      </c>
      <c r="H56" s="55" t="s">
        <v>127</v>
      </c>
      <c r="I56" s="54">
        <v>1</v>
      </c>
      <c r="J56" s="54">
        <v>1</v>
      </c>
      <c r="K56" s="54">
        <v>0</v>
      </c>
      <c r="L56" s="54" t="s">
        <v>193</v>
      </c>
      <c r="M56" s="54">
        <v>0.70289999999999997</v>
      </c>
      <c r="N56" s="54">
        <v>0.33329999999999999</v>
      </c>
      <c r="O56" s="54">
        <v>0.66669999999999996</v>
      </c>
      <c r="P56" s="54">
        <v>0.56759999999999999</v>
      </c>
      <c r="Q56" s="54" t="s">
        <v>110</v>
      </c>
    </row>
    <row r="57" spans="1:17" ht="24" x14ac:dyDescent="0.3">
      <c r="A57" s="54">
        <v>53</v>
      </c>
      <c r="B57" s="55" t="s">
        <v>105</v>
      </c>
      <c r="C57" s="54">
        <v>5312</v>
      </c>
      <c r="D57" s="55" t="s">
        <v>106</v>
      </c>
      <c r="E57" s="54">
        <v>531204</v>
      </c>
      <c r="F57" s="55" t="s">
        <v>107</v>
      </c>
      <c r="G57" s="54">
        <v>5312042007</v>
      </c>
      <c r="H57" s="55" t="s">
        <v>116</v>
      </c>
      <c r="I57" s="54">
        <v>1</v>
      </c>
      <c r="J57" s="54">
        <v>1</v>
      </c>
      <c r="K57" s="54">
        <v>0</v>
      </c>
      <c r="L57" s="54" t="s">
        <v>193</v>
      </c>
      <c r="M57" s="54">
        <v>0.72</v>
      </c>
      <c r="N57" s="54">
        <v>0.36670000000000003</v>
      </c>
      <c r="O57" s="54">
        <v>0.66669999999999996</v>
      </c>
      <c r="P57" s="54">
        <v>0.58440000000000003</v>
      </c>
      <c r="Q57" s="54" t="s">
        <v>110</v>
      </c>
    </row>
    <row r="58" spans="1:17" ht="24" x14ac:dyDescent="0.3">
      <c r="A58" s="54">
        <v>53</v>
      </c>
      <c r="B58" s="55" t="s">
        <v>105</v>
      </c>
      <c r="C58" s="54">
        <v>5312</v>
      </c>
      <c r="D58" s="55" t="s">
        <v>106</v>
      </c>
      <c r="E58" s="54">
        <v>531204</v>
      </c>
      <c r="F58" s="55" t="s">
        <v>107</v>
      </c>
      <c r="G58" s="54">
        <v>5312042008</v>
      </c>
      <c r="H58" s="55" t="s">
        <v>117</v>
      </c>
      <c r="I58" s="54">
        <v>1</v>
      </c>
      <c r="J58" s="54">
        <v>1</v>
      </c>
      <c r="K58" s="54">
        <v>0</v>
      </c>
      <c r="L58" s="54" t="s">
        <v>193</v>
      </c>
      <c r="M58" s="54">
        <v>0.6</v>
      </c>
      <c r="N58" s="54">
        <v>0.35</v>
      </c>
      <c r="O58" s="54">
        <v>0.6</v>
      </c>
      <c r="P58" s="54">
        <v>0.51670000000000005</v>
      </c>
      <c r="Q58" s="54" t="s">
        <v>110</v>
      </c>
    </row>
    <row r="59" spans="1:17" ht="24" x14ac:dyDescent="0.3">
      <c r="A59" s="54">
        <v>53</v>
      </c>
      <c r="B59" s="55" t="s">
        <v>105</v>
      </c>
      <c r="C59" s="54">
        <v>5312</v>
      </c>
      <c r="D59" s="55" t="s">
        <v>106</v>
      </c>
      <c r="E59" s="54">
        <v>531204</v>
      </c>
      <c r="F59" s="55" t="s">
        <v>107</v>
      </c>
      <c r="G59" s="54">
        <v>5312042009</v>
      </c>
      <c r="H59" s="55" t="s">
        <v>118</v>
      </c>
      <c r="I59" s="54">
        <v>1</v>
      </c>
      <c r="J59" s="54">
        <v>1</v>
      </c>
      <c r="K59" s="54">
        <v>0</v>
      </c>
      <c r="L59" s="54" t="s">
        <v>193</v>
      </c>
      <c r="M59" s="54">
        <v>0.72570000000000001</v>
      </c>
      <c r="N59" s="54">
        <v>0.33329999999999999</v>
      </c>
      <c r="O59" s="54">
        <v>0.66669999999999996</v>
      </c>
      <c r="P59" s="54">
        <v>0.57520000000000004</v>
      </c>
      <c r="Q59" s="54" t="s">
        <v>110</v>
      </c>
    </row>
    <row r="60" spans="1:17" s="56" customFormat="1" ht="24" x14ac:dyDescent="0.3">
      <c r="A60" s="51">
        <v>53</v>
      </c>
      <c r="B60" s="52" t="s">
        <v>105</v>
      </c>
      <c r="C60" s="51">
        <v>5312</v>
      </c>
      <c r="D60" s="52" t="s">
        <v>106</v>
      </c>
      <c r="E60" s="51">
        <v>531211</v>
      </c>
      <c r="F60" s="52" t="s">
        <v>137</v>
      </c>
      <c r="G60" s="51">
        <v>5312112013</v>
      </c>
      <c r="H60" s="52" t="s">
        <v>150</v>
      </c>
      <c r="I60" s="51">
        <v>1</v>
      </c>
      <c r="J60" s="51">
        <v>1</v>
      </c>
      <c r="K60" s="51">
        <v>0</v>
      </c>
      <c r="L60" s="51" t="s">
        <v>193</v>
      </c>
      <c r="M60" s="51">
        <v>0.83430000000000004</v>
      </c>
      <c r="N60" s="51">
        <v>0.7</v>
      </c>
      <c r="O60" s="51">
        <v>0.4667</v>
      </c>
      <c r="P60" s="51">
        <v>0.66700000000000004</v>
      </c>
      <c r="Q60" s="51" t="s">
        <v>109</v>
      </c>
    </row>
    <row r="61" spans="1:17" ht="24" x14ac:dyDescent="0.3">
      <c r="A61" s="54">
        <v>53</v>
      </c>
      <c r="B61" s="55" t="s">
        <v>105</v>
      </c>
      <c r="C61" s="54">
        <v>5312</v>
      </c>
      <c r="D61" s="55" t="s">
        <v>106</v>
      </c>
      <c r="E61" s="54">
        <v>531211</v>
      </c>
      <c r="F61" s="55" t="s">
        <v>137</v>
      </c>
      <c r="G61" s="54">
        <v>5312112007</v>
      </c>
      <c r="H61" s="55" t="s">
        <v>144</v>
      </c>
      <c r="I61" s="54">
        <v>1</v>
      </c>
      <c r="J61" s="54">
        <v>1</v>
      </c>
      <c r="K61" s="54">
        <v>0</v>
      </c>
      <c r="L61" s="54" t="s">
        <v>193</v>
      </c>
      <c r="M61" s="54">
        <v>0.78290000000000004</v>
      </c>
      <c r="N61" s="54">
        <v>0.61670000000000003</v>
      </c>
      <c r="O61" s="54">
        <v>0.5333</v>
      </c>
      <c r="P61" s="54">
        <v>0.64429999999999998</v>
      </c>
      <c r="Q61" s="54" t="s">
        <v>109</v>
      </c>
    </row>
    <row r="62" spans="1:17" ht="24" x14ac:dyDescent="0.3">
      <c r="A62" s="54">
        <v>53</v>
      </c>
      <c r="B62" s="55" t="s">
        <v>105</v>
      </c>
      <c r="C62" s="54">
        <v>5312</v>
      </c>
      <c r="D62" s="55" t="s">
        <v>106</v>
      </c>
      <c r="E62" s="54">
        <v>531211</v>
      </c>
      <c r="F62" s="55" t="s">
        <v>137</v>
      </c>
      <c r="G62" s="54">
        <v>5312112004</v>
      </c>
      <c r="H62" s="55" t="s">
        <v>141</v>
      </c>
      <c r="I62" s="54">
        <v>1</v>
      </c>
      <c r="J62" s="54">
        <v>1</v>
      </c>
      <c r="K62" s="54">
        <v>0</v>
      </c>
      <c r="L62" s="54" t="s">
        <v>193</v>
      </c>
      <c r="M62" s="54">
        <v>0.70289999999999997</v>
      </c>
      <c r="N62" s="54">
        <v>0.4667</v>
      </c>
      <c r="O62" s="54">
        <v>0.66669999999999996</v>
      </c>
      <c r="P62" s="54">
        <v>0.61209999999999998</v>
      </c>
      <c r="Q62" s="54" t="s">
        <v>109</v>
      </c>
    </row>
    <row r="63" spans="1:17" ht="24" x14ac:dyDescent="0.3">
      <c r="A63" s="54">
        <v>53</v>
      </c>
      <c r="B63" s="55" t="s">
        <v>105</v>
      </c>
      <c r="C63" s="54">
        <v>5312</v>
      </c>
      <c r="D63" s="55" t="s">
        <v>106</v>
      </c>
      <c r="E63" s="54">
        <v>531211</v>
      </c>
      <c r="F63" s="55" t="s">
        <v>137</v>
      </c>
      <c r="G63" s="54">
        <v>5312112002</v>
      </c>
      <c r="H63" s="55" t="s">
        <v>139</v>
      </c>
      <c r="I63" s="54">
        <v>1</v>
      </c>
      <c r="J63" s="54">
        <v>1</v>
      </c>
      <c r="K63" s="54">
        <v>0</v>
      </c>
      <c r="L63" s="54" t="s">
        <v>193</v>
      </c>
      <c r="M63" s="54">
        <v>0.72</v>
      </c>
      <c r="N63" s="54">
        <v>0.48330000000000001</v>
      </c>
      <c r="O63" s="54">
        <v>0.5333</v>
      </c>
      <c r="P63" s="54">
        <v>0.57889999999999997</v>
      </c>
      <c r="Q63" s="54" t="s">
        <v>110</v>
      </c>
    </row>
    <row r="64" spans="1:17" ht="24" x14ac:dyDescent="0.3">
      <c r="A64" s="54">
        <v>53</v>
      </c>
      <c r="B64" s="55" t="s">
        <v>105</v>
      </c>
      <c r="C64" s="54">
        <v>5312</v>
      </c>
      <c r="D64" s="55" t="s">
        <v>106</v>
      </c>
      <c r="E64" s="54">
        <v>531211</v>
      </c>
      <c r="F64" s="55" t="s">
        <v>137</v>
      </c>
      <c r="G64" s="54">
        <v>5312112001</v>
      </c>
      <c r="H64" s="55" t="s">
        <v>138</v>
      </c>
      <c r="I64" s="54">
        <v>1</v>
      </c>
      <c r="J64" s="54">
        <v>1</v>
      </c>
      <c r="K64" s="54">
        <v>0</v>
      </c>
      <c r="L64" s="54" t="s">
        <v>193</v>
      </c>
      <c r="M64" s="54">
        <v>0.81710000000000005</v>
      </c>
      <c r="N64" s="54">
        <v>0.51670000000000005</v>
      </c>
      <c r="O64" s="54">
        <v>0.5333</v>
      </c>
      <c r="P64" s="54">
        <v>0.62239999999999995</v>
      </c>
      <c r="Q64" s="54" t="s">
        <v>109</v>
      </c>
    </row>
    <row r="65" spans="1:17" ht="24" x14ac:dyDescent="0.3">
      <c r="A65" s="54">
        <v>53</v>
      </c>
      <c r="B65" s="55" t="s">
        <v>105</v>
      </c>
      <c r="C65" s="54">
        <v>5312</v>
      </c>
      <c r="D65" s="55" t="s">
        <v>106</v>
      </c>
      <c r="E65" s="54">
        <v>531211</v>
      </c>
      <c r="F65" s="55" t="s">
        <v>137</v>
      </c>
      <c r="G65" s="54">
        <v>5312112009</v>
      </c>
      <c r="H65" s="55" t="s">
        <v>146</v>
      </c>
      <c r="I65" s="54">
        <v>1</v>
      </c>
      <c r="J65" s="54">
        <v>1</v>
      </c>
      <c r="K65" s="54">
        <v>0</v>
      </c>
      <c r="L65" s="54" t="s">
        <v>193</v>
      </c>
      <c r="M65" s="54">
        <v>0.76</v>
      </c>
      <c r="N65" s="54">
        <v>0.38329999999999997</v>
      </c>
      <c r="O65" s="54">
        <v>0.66669999999999996</v>
      </c>
      <c r="P65" s="54">
        <v>0.60329999999999995</v>
      </c>
      <c r="Q65" s="54" t="s">
        <v>109</v>
      </c>
    </row>
    <row r="66" spans="1:17" ht="24" x14ac:dyDescent="0.3">
      <c r="A66" s="54">
        <v>53</v>
      </c>
      <c r="B66" s="55" t="s">
        <v>105</v>
      </c>
      <c r="C66" s="54">
        <v>5312</v>
      </c>
      <c r="D66" s="55" t="s">
        <v>106</v>
      </c>
      <c r="E66" s="54">
        <v>531211</v>
      </c>
      <c r="F66" s="55" t="s">
        <v>137</v>
      </c>
      <c r="G66" s="54">
        <v>5312112006</v>
      </c>
      <c r="H66" s="55" t="s">
        <v>143</v>
      </c>
      <c r="I66" s="54">
        <v>1</v>
      </c>
      <c r="J66" s="54">
        <v>1</v>
      </c>
      <c r="K66" s="54">
        <v>0</v>
      </c>
      <c r="L66" s="54" t="s">
        <v>193</v>
      </c>
      <c r="M66" s="54">
        <v>0.68569999999999998</v>
      </c>
      <c r="N66" s="54">
        <v>0.5333</v>
      </c>
      <c r="O66" s="54">
        <v>0.33329999999999999</v>
      </c>
      <c r="P66" s="54">
        <v>0.51749999999999996</v>
      </c>
      <c r="Q66" s="54" t="s">
        <v>110</v>
      </c>
    </row>
    <row r="67" spans="1:17" ht="24" x14ac:dyDescent="0.3">
      <c r="A67" s="54">
        <v>53</v>
      </c>
      <c r="B67" s="55" t="s">
        <v>105</v>
      </c>
      <c r="C67" s="54">
        <v>5312</v>
      </c>
      <c r="D67" s="55" t="s">
        <v>106</v>
      </c>
      <c r="E67" s="54">
        <v>531211</v>
      </c>
      <c r="F67" s="55" t="s">
        <v>137</v>
      </c>
      <c r="G67" s="54">
        <v>5312112014</v>
      </c>
      <c r="H67" s="55" t="s">
        <v>151</v>
      </c>
      <c r="I67" s="54">
        <v>1</v>
      </c>
      <c r="J67" s="54">
        <v>1</v>
      </c>
      <c r="K67" s="54">
        <v>0</v>
      </c>
      <c r="L67" s="54" t="s">
        <v>193</v>
      </c>
      <c r="M67" s="54">
        <v>0.65710000000000002</v>
      </c>
      <c r="N67" s="54">
        <v>0.26669999999999999</v>
      </c>
      <c r="O67" s="54">
        <v>0.66669999999999996</v>
      </c>
      <c r="P67" s="54">
        <v>0.5302</v>
      </c>
      <c r="Q67" s="54" t="s">
        <v>110</v>
      </c>
    </row>
    <row r="68" spans="1:17" ht="24" x14ac:dyDescent="0.3">
      <c r="A68" s="54">
        <v>53</v>
      </c>
      <c r="B68" s="55" t="s">
        <v>105</v>
      </c>
      <c r="C68" s="54">
        <v>5312</v>
      </c>
      <c r="D68" s="55" t="s">
        <v>106</v>
      </c>
      <c r="E68" s="54">
        <v>531211</v>
      </c>
      <c r="F68" s="55" t="s">
        <v>137</v>
      </c>
      <c r="G68" s="54">
        <v>5312112003</v>
      </c>
      <c r="H68" s="55" t="s">
        <v>140</v>
      </c>
      <c r="I68" s="54">
        <v>1</v>
      </c>
      <c r="J68" s="54">
        <v>1</v>
      </c>
      <c r="K68" s="54">
        <v>0</v>
      </c>
      <c r="L68" s="54" t="s">
        <v>193</v>
      </c>
      <c r="M68" s="54">
        <v>0.77710000000000001</v>
      </c>
      <c r="N68" s="54">
        <v>0.55000000000000004</v>
      </c>
      <c r="O68" s="54">
        <v>0.6</v>
      </c>
      <c r="P68" s="54">
        <v>0.64239999999999997</v>
      </c>
      <c r="Q68" s="54" t="s">
        <v>109</v>
      </c>
    </row>
    <row r="69" spans="1:17" ht="24" x14ac:dyDescent="0.3">
      <c r="A69" s="54">
        <v>53</v>
      </c>
      <c r="B69" s="55" t="s">
        <v>105</v>
      </c>
      <c r="C69" s="54">
        <v>5312</v>
      </c>
      <c r="D69" s="55" t="s">
        <v>106</v>
      </c>
      <c r="E69" s="54">
        <v>531211</v>
      </c>
      <c r="F69" s="55" t="s">
        <v>137</v>
      </c>
      <c r="G69" s="54">
        <v>5312112011</v>
      </c>
      <c r="H69" s="55" t="s">
        <v>148</v>
      </c>
      <c r="I69" s="54">
        <v>1</v>
      </c>
      <c r="J69" s="54">
        <v>1</v>
      </c>
      <c r="K69" s="54">
        <v>0</v>
      </c>
      <c r="L69" s="54" t="s">
        <v>193</v>
      </c>
      <c r="M69" s="54">
        <v>0.75429999999999997</v>
      </c>
      <c r="N69" s="54">
        <v>0.38329999999999997</v>
      </c>
      <c r="O69" s="54">
        <v>0.6</v>
      </c>
      <c r="P69" s="54">
        <v>0.57920000000000005</v>
      </c>
      <c r="Q69" s="54" t="s">
        <v>110</v>
      </c>
    </row>
    <row r="70" spans="1:17" ht="24" x14ac:dyDescent="0.3">
      <c r="A70" s="54">
        <v>53</v>
      </c>
      <c r="B70" s="55" t="s">
        <v>105</v>
      </c>
      <c r="C70" s="54">
        <v>5312</v>
      </c>
      <c r="D70" s="55" t="s">
        <v>106</v>
      </c>
      <c r="E70" s="54">
        <v>531211</v>
      </c>
      <c r="F70" s="55" t="s">
        <v>137</v>
      </c>
      <c r="G70" s="54">
        <v>5312112010</v>
      </c>
      <c r="H70" s="55" t="s">
        <v>147</v>
      </c>
      <c r="I70" s="54">
        <v>1</v>
      </c>
      <c r="J70" s="54">
        <v>1</v>
      </c>
      <c r="K70" s="54">
        <v>0</v>
      </c>
      <c r="L70" s="54" t="s">
        <v>193</v>
      </c>
      <c r="M70" s="54">
        <v>0.63429999999999997</v>
      </c>
      <c r="N70" s="54">
        <v>0.4</v>
      </c>
      <c r="O70" s="54">
        <v>0.6</v>
      </c>
      <c r="P70" s="54">
        <v>0.54479999999999995</v>
      </c>
      <c r="Q70" s="54" t="s">
        <v>110</v>
      </c>
    </row>
    <row r="71" spans="1:17" ht="24" x14ac:dyDescent="0.3">
      <c r="A71" s="54">
        <v>53</v>
      </c>
      <c r="B71" s="55" t="s">
        <v>105</v>
      </c>
      <c r="C71" s="54">
        <v>5312</v>
      </c>
      <c r="D71" s="55" t="s">
        <v>106</v>
      </c>
      <c r="E71" s="54">
        <v>531211</v>
      </c>
      <c r="F71" s="55" t="s">
        <v>137</v>
      </c>
      <c r="G71" s="54">
        <v>5312112008</v>
      </c>
      <c r="H71" s="55" t="s">
        <v>145</v>
      </c>
      <c r="I71" s="54">
        <v>1</v>
      </c>
      <c r="J71" s="54">
        <v>1</v>
      </c>
      <c r="K71" s="54">
        <v>0</v>
      </c>
      <c r="L71" s="54" t="s">
        <v>193</v>
      </c>
      <c r="M71" s="54">
        <v>0.77139999999999997</v>
      </c>
      <c r="N71" s="54">
        <v>0.5333</v>
      </c>
      <c r="O71" s="54">
        <v>0.5333</v>
      </c>
      <c r="P71" s="54">
        <v>0.61270000000000002</v>
      </c>
      <c r="Q71" s="54" t="s">
        <v>109</v>
      </c>
    </row>
    <row r="72" spans="1:17" ht="24" x14ac:dyDescent="0.3">
      <c r="A72" s="54">
        <v>53</v>
      </c>
      <c r="B72" s="55" t="s">
        <v>105</v>
      </c>
      <c r="C72" s="54">
        <v>5312</v>
      </c>
      <c r="D72" s="55" t="s">
        <v>106</v>
      </c>
      <c r="E72" s="54">
        <v>531211</v>
      </c>
      <c r="F72" s="55" t="s">
        <v>137</v>
      </c>
      <c r="G72" s="54">
        <v>5312112005</v>
      </c>
      <c r="H72" s="55" t="s">
        <v>142</v>
      </c>
      <c r="I72" s="54">
        <v>1</v>
      </c>
      <c r="J72" s="54">
        <v>1</v>
      </c>
      <c r="K72" s="54">
        <v>0</v>
      </c>
      <c r="L72" s="54" t="s">
        <v>193</v>
      </c>
      <c r="M72" s="54">
        <v>0.76570000000000005</v>
      </c>
      <c r="N72" s="54">
        <v>0.4667</v>
      </c>
      <c r="O72" s="54">
        <v>0.66669999999999996</v>
      </c>
      <c r="P72" s="54">
        <v>0.63300000000000001</v>
      </c>
      <c r="Q72" s="54" t="s">
        <v>109</v>
      </c>
    </row>
    <row r="73" spans="1:17" ht="24" x14ac:dyDescent="0.3">
      <c r="A73" s="54">
        <v>53</v>
      </c>
      <c r="B73" s="55" t="s">
        <v>105</v>
      </c>
      <c r="C73" s="54">
        <v>5312</v>
      </c>
      <c r="D73" s="55" t="s">
        <v>106</v>
      </c>
      <c r="E73" s="54">
        <v>531211</v>
      </c>
      <c r="F73" s="55" t="s">
        <v>137</v>
      </c>
      <c r="G73" s="54">
        <v>5312112012</v>
      </c>
      <c r="H73" s="55" t="s">
        <v>149</v>
      </c>
      <c r="I73" s="54">
        <v>1</v>
      </c>
      <c r="J73" s="54">
        <v>1</v>
      </c>
      <c r="K73" s="54">
        <v>0</v>
      </c>
      <c r="L73" s="54" t="s">
        <v>193</v>
      </c>
      <c r="M73" s="54">
        <v>0.60570000000000002</v>
      </c>
      <c r="N73" s="54">
        <v>0.4667</v>
      </c>
      <c r="O73" s="54">
        <v>0.6</v>
      </c>
      <c r="P73" s="54">
        <v>0.5575</v>
      </c>
      <c r="Q73" s="54" t="s">
        <v>110</v>
      </c>
    </row>
    <row r="74" spans="1:17" s="19" customFormat="1" x14ac:dyDescent="0.3"/>
    <row r="75" spans="1:17" s="19" customFormat="1" x14ac:dyDescent="0.3">
      <c r="L75" s="139" t="s">
        <v>228</v>
      </c>
      <c r="M75" s="139"/>
      <c r="N75" s="139"/>
      <c r="O75" s="139"/>
      <c r="P75" s="139"/>
    </row>
    <row r="76" spans="1:17" s="19" customFormat="1" x14ac:dyDescent="0.3">
      <c r="L76" s="39"/>
      <c r="M76" s="40"/>
      <c r="N76" s="40"/>
      <c r="O76"/>
      <c r="P76"/>
    </row>
    <row r="77" spans="1:17" ht="37.799999999999997" customHeight="1" x14ac:dyDescent="0.3">
      <c r="K77" s="137" t="s">
        <v>195</v>
      </c>
      <c r="L77" s="137"/>
      <c r="M77" s="137"/>
      <c r="N77" s="137"/>
      <c r="O77" s="137"/>
      <c r="P77"/>
    </row>
    <row r="78" spans="1:17" x14ac:dyDescent="0.3">
      <c r="L78" s="57"/>
      <c r="M78" s="40"/>
      <c r="N78" s="40"/>
      <c r="O78"/>
      <c r="P78"/>
    </row>
    <row r="79" spans="1:17" x14ac:dyDescent="0.3">
      <c r="L79" s="58"/>
      <c r="M79" s="40"/>
      <c r="N79" s="40"/>
      <c r="O79"/>
      <c r="P79"/>
    </row>
    <row r="80" spans="1:17" x14ac:dyDescent="0.3">
      <c r="L80" s="59"/>
      <c r="M80" s="40"/>
      <c r="N80" s="40"/>
      <c r="O80"/>
      <c r="P80"/>
    </row>
    <row r="81" spans="11:16" x14ac:dyDescent="0.3">
      <c r="K81" s="138" t="s">
        <v>181</v>
      </c>
      <c r="L81" s="138"/>
      <c r="M81" s="138"/>
      <c r="N81" s="138"/>
      <c r="O81" s="138"/>
      <c r="P81"/>
    </row>
    <row r="82" spans="11:16" x14ac:dyDescent="0.3">
      <c r="K82" s="155" t="s">
        <v>179</v>
      </c>
      <c r="L82" s="155"/>
      <c r="M82" s="155"/>
      <c r="N82" s="155"/>
      <c r="O82" s="155"/>
      <c r="P82"/>
    </row>
    <row r="83" spans="11:16" x14ac:dyDescent="0.3">
      <c r="K83" s="155" t="s">
        <v>180</v>
      </c>
      <c r="L83" s="155"/>
      <c r="M83" s="155"/>
      <c r="N83" s="155"/>
      <c r="O83" s="155"/>
      <c r="P83"/>
    </row>
    <row r="84" spans="11:16" s="19" customFormat="1" x14ac:dyDescent="0.3"/>
    <row r="85" spans="11:16" s="19" customFormat="1" x14ac:dyDescent="0.3"/>
    <row r="86" spans="11:16" s="19" customFormat="1" x14ac:dyDescent="0.3"/>
    <row r="87" spans="11:16" s="19" customFormat="1" x14ac:dyDescent="0.3"/>
    <row r="88" spans="11:16" s="19" customFormat="1" x14ac:dyDescent="0.3"/>
    <row r="89" spans="11:16" s="19" customFormat="1" x14ac:dyDescent="0.3"/>
    <row r="90" spans="11:16" s="19" customFormat="1" x14ac:dyDescent="0.3"/>
    <row r="91" spans="11:16" s="19" customFormat="1" x14ac:dyDescent="0.3"/>
    <row r="92" spans="11:16" s="19" customFormat="1" x14ac:dyDescent="0.3"/>
    <row r="93" spans="11:16" s="19" customFormat="1" x14ac:dyDescent="0.3"/>
    <row r="94" spans="11:16" s="19" customFormat="1" x14ac:dyDescent="0.3"/>
    <row r="95" spans="11:16" s="19" customFormat="1" x14ac:dyDescent="0.3"/>
    <row r="96" spans="11:16" s="19" customFormat="1" x14ac:dyDescent="0.3"/>
    <row r="97" s="19" customFormat="1" x14ac:dyDescent="0.3"/>
    <row r="98" s="19" customFormat="1" x14ac:dyDescent="0.3"/>
  </sheetData>
  <sheetProtection formatCells="0" formatColumns="0" formatRows="0" insertColumns="0" insertRows="0" insertHyperlinks="0" deleteColumns="0" deleteRows="0" sort="0" autoFilter="0" pivotTables="0"/>
  <mergeCells count="25">
    <mergeCell ref="K83:O83"/>
    <mergeCell ref="K77:O77"/>
    <mergeCell ref="B2:Q2"/>
    <mergeCell ref="B3:Q3"/>
    <mergeCell ref="B4:Q4"/>
    <mergeCell ref="B5:Q5"/>
    <mergeCell ref="L75:P75"/>
    <mergeCell ref="K81:O81"/>
    <mergeCell ref="K82:O82"/>
    <mergeCell ref="L9:L10"/>
    <mergeCell ref="M9:M10"/>
    <mergeCell ref="N9:N10"/>
    <mergeCell ref="O9:O10"/>
    <mergeCell ref="P9:P10"/>
    <mergeCell ref="Q9:Q10"/>
    <mergeCell ref="A8:Q8"/>
    <mergeCell ref="F9:F10"/>
    <mergeCell ref="G9:G10"/>
    <mergeCell ref="H9:H10"/>
    <mergeCell ref="I9:K9"/>
    <mergeCell ref="A9:A10"/>
    <mergeCell ref="B9:B10"/>
    <mergeCell ref="C9:C10"/>
    <mergeCell ref="D9:D10"/>
    <mergeCell ref="E9:E10"/>
  </mergeCells>
  <pageMargins left="8.3333333333333003E-3" right="8.3333333333333003E-3" top="0.75" bottom="0.75" header="0.3" footer="0.3"/>
  <pageSetup paperSize="9" scale="74" orientation="portrait" r:id="rId1"/>
  <rowBreaks count="1" manualBreakCount="1">
    <brk id="43" max="1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9D4C-B455-4D1A-A6CB-05A5EFDB4600}">
  <dimension ref="A1:X103"/>
  <sheetViews>
    <sheetView view="pageBreakPreview" topLeftCell="A3" zoomScale="85" zoomScaleNormal="85" zoomScaleSheetLayoutView="85" workbookViewId="0">
      <pane ySplit="1272" activePane="bottomLeft"/>
      <selection activeCell="Q9" sqref="Q9"/>
      <selection pane="bottomLeft" activeCell="J97" sqref="J97"/>
    </sheetView>
  </sheetViews>
  <sheetFormatPr defaultColWidth="9.109375" defaultRowHeight="15" x14ac:dyDescent="0.3"/>
  <cols>
    <col min="1" max="1" width="6.109375" style="62" bestFit="1" customWidth="1"/>
    <col min="2" max="2" width="25.44140625" style="62" bestFit="1" customWidth="1"/>
    <col min="3" max="3" width="25.33203125" style="124" hidden="1" customWidth="1"/>
    <col min="4" max="8" width="22.33203125" style="62" hidden="1" customWidth="1"/>
    <col min="9" max="10" width="22.33203125" style="62" customWidth="1"/>
    <col min="11" max="11" width="22.33203125" style="112" customWidth="1"/>
    <col min="12" max="12" width="21.6640625" style="62" customWidth="1"/>
    <col min="13" max="13" width="21.5546875" style="62" hidden="1" customWidth="1"/>
    <col min="14" max="15" width="20.44140625" style="61" hidden="1" customWidth="1"/>
    <col min="16" max="16" width="23" style="61" hidden="1" customWidth="1"/>
    <col min="17" max="17" width="13.33203125" style="61" hidden="1" customWidth="1"/>
    <col min="18" max="18" width="26.88671875" style="61" hidden="1" customWidth="1"/>
    <col min="19" max="19" width="21" style="61" hidden="1" customWidth="1"/>
    <col min="20" max="20" width="22.33203125" style="62" customWidth="1"/>
    <col min="21" max="21" width="20.44140625" style="62" bestFit="1" customWidth="1"/>
    <col min="22" max="22" width="14.109375" style="62" customWidth="1"/>
    <col min="23" max="16384" width="9.109375" style="62"/>
  </cols>
  <sheetData>
    <row r="1" spans="1:20" customFormat="1" ht="17.399999999999999" x14ac:dyDescent="0.3">
      <c r="B1" s="1" t="s">
        <v>0</v>
      </c>
    </row>
    <row r="2" spans="1:20" customFormat="1" ht="17.399999999999999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0" customFormat="1" ht="22.8" x14ac:dyDescent="0.3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0" customFormat="1" ht="14.4" x14ac:dyDescent="0.3">
      <c r="B4" s="135" t="s">
        <v>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20" customFormat="1" ht="14.4" x14ac:dyDescent="0.3">
      <c r="B5" s="135" t="s">
        <v>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20" customFormat="1" ht="14.4" x14ac:dyDescent="0.3">
      <c r="B6" s="2"/>
    </row>
    <row r="7" spans="1:20" ht="15.75" customHeight="1" x14ac:dyDescent="0.3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60"/>
      <c r="O7" s="60"/>
      <c r="P7" s="60"/>
      <c r="Q7" s="60"/>
      <c r="R7" s="60"/>
    </row>
    <row r="8" spans="1:20" ht="15.75" customHeight="1" x14ac:dyDescent="0.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60"/>
      <c r="O8" s="60"/>
      <c r="P8" s="60"/>
      <c r="Q8" s="60"/>
      <c r="R8" s="60"/>
    </row>
    <row r="9" spans="1:20" ht="15.75" customHeight="1" x14ac:dyDescent="0.3">
      <c r="A9" s="158" t="s">
        <v>201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27"/>
      <c r="N9" s="60"/>
      <c r="O9" s="60"/>
      <c r="P9" s="60"/>
      <c r="Q9" s="60"/>
      <c r="R9" s="60"/>
    </row>
    <row r="10" spans="1:20" ht="16.5" customHeight="1" x14ac:dyDescent="0.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60"/>
      <c r="O10" s="60"/>
      <c r="P10" s="60"/>
      <c r="Q10" s="60"/>
      <c r="R10" s="60"/>
    </row>
    <row r="11" spans="1:20" s="66" customFormat="1" ht="9" customHeight="1" x14ac:dyDescent="0.3">
      <c r="A11" s="160" t="s">
        <v>202</v>
      </c>
      <c r="B11" s="160" t="s">
        <v>99</v>
      </c>
      <c r="C11" s="161" t="s">
        <v>203</v>
      </c>
      <c r="D11" s="162" t="s">
        <v>204</v>
      </c>
      <c r="E11" s="164" t="s">
        <v>205</v>
      </c>
      <c r="F11" s="162" t="s">
        <v>206</v>
      </c>
      <c r="G11" s="63"/>
      <c r="H11" s="63"/>
      <c r="I11" s="162" t="s">
        <v>207</v>
      </c>
      <c r="J11" s="164" t="s">
        <v>208</v>
      </c>
      <c r="K11" s="164" t="s">
        <v>209</v>
      </c>
      <c r="L11" s="165" t="s">
        <v>210</v>
      </c>
      <c r="M11" s="165" t="s">
        <v>211</v>
      </c>
      <c r="N11" s="65"/>
      <c r="O11" s="65"/>
      <c r="P11" s="65"/>
      <c r="Q11" s="65"/>
      <c r="R11" s="65"/>
    </row>
    <row r="12" spans="1:20" s="66" customFormat="1" ht="46.8" x14ac:dyDescent="0.3">
      <c r="A12" s="160"/>
      <c r="B12" s="160"/>
      <c r="C12" s="161"/>
      <c r="D12" s="163"/>
      <c r="E12" s="164"/>
      <c r="F12" s="163"/>
      <c r="G12" s="67"/>
      <c r="H12" s="67"/>
      <c r="I12" s="163"/>
      <c r="J12" s="164"/>
      <c r="K12" s="164"/>
      <c r="L12" s="166"/>
      <c r="M12" s="166"/>
      <c r="N12" s="68" t="s">
        <v>212</v>
      </c>
      <c r="O12" s="69" t="s">
        <v>213</v>
      </c>
      <c r="P12" s="70" t="s">
        <v>214</v>
      </c>
      <c r="Q12" s="64" t="s">
        <v>215</v>
      </c>
      <c r="R12" s="64" t="s">
        <v>216</v>
      </c>
      <c r="S12" s="71" t="s">
        <v>217</v>
      </c>
    </row>
    <row r="13" spans="1:20" s="77" customFormat="1" ht="56.25" customHeight="1" x14ac:dyDescent="0.3">
      <c r="A13" s="72" t="s">
        <v>218</v>
      </c>
      <c r="B13" s="73" t="s">
        <v>107</v>
      </c>
      <c r="C13" s="74">
        <f>SUM(C14:C31)</f>
        <v>10360375440</v>
      </c>
      <c r="D13" s="75">
        <f t="shared" ref="D13:K13" si="0">SUM(D14:D31)</f>
        <v>208311360</v>
      </c>
      <c r="E13" s="75">
        <f t="shared" si="0"/>
        <v>10568686800</v>
      </c>
      <c r="F13" s="75">
        <f t="shared" si="0"/>
        <v>380202354</v>
      </c>
      <c r="G13" s="75">
        <f t="shared" si="0"/>
        <v>224400000</v>
      </c>
      <c r="H13" s="75"/>
      <c r="I13" s="75">
        <f>SUM(I14:I31)</f>
        <v>10948889154</v>
      </c>
      <c r="J13" s="75">
        <f t="shared" si="0"/>
        <v>114012900</v>
      </c>
      <c r="K13" s="75">
        <f t="shared" si="0"/>
        <v>15676683000</v>
      </c>
      <c r="L13" s="75">
        <f>SUM(L14:L31)</f>
        <v>26739585054</v>
      </c>
      <c r="M13" s="76">
        <f t="shared" ref="M13" si="1">SUM(M14:M31)</f>
        <v>10568686800</v>
      </c>
      <c r="N13" s="70">
        <f>SUM(N14:N31)</f>
        <v>11757512250</v>
      </c>
      <c r="O13" s="70">
        <f>SUM(O14:O31)</f>
        <v>3919170750</v>
      </c>
      <c r="P13" s="70">
        <f t="shared" ref="P13:S13" si="2">SUM(P14:P31)</f>
        <v>4703004900</v>
      </c>
      <c r="Q13" s="70">
        <f t="shared" si="2"/>
        <v>727</v>
      </c>
      <c r="R13" s="70">
        <f t="shared" si="2"/>
        <v>2617200000</v>
      </c>
      <c r="S13" s="70">
        <f t="shared" si="2"/>
        <v>1301970750</v>
      </c>
    </row>
    <row r="14" spans="1:20" s="86" customFormat="1" x14ac:dyDescent="0.3">
      <c r="A14" s="78">
        <v>1</v>
      </c>
      <c r="B14" s="79" t="s">
        <v>19</v>
      </c>
      <c r="C14" s="80">
        <f>[1]Lokory!$J$28</f>
        <v>622288370</v>
      </c>
      <c r="D14" s="81">
        <v>9438230</v>
      </c>
      <c r="E14" s="81">
        <v>631726600</v>
      </c>
      <c r="F14" s="82">
        <v>21122353</v>
      </c>
      <c r="G14" s="82"/>
      <c r="H14" s="82"/>
      <c r="I14" s="82">
        <f t="shared" ref="I14:I31" si="3">E14+F14</f>
        <v>652848953</v>
      </c>
      <c r="J14" s="82">
        <v>6334050</v>
      </c>
      <c r="K14" s="83">
        <v>1015110000</v>
      </c>
      <c r="L14" s="82">
        <f>SUM(I14:K14)</f>
        <v>1674293003</v>
      </c>
      <c r="M14" s="81">
        <v>631726600</v>
      </c>
      <c r="N14" s="84">
        <f>K14*75%</f>
        <v>761332500</v>
      </c>
      <c r="O14" s="84">
        <f t="shared" ref="O14:O31" si="4">K14-N14</f>
        <v>253777500</v>
      </c>
      <c r="P14" s="84">
        <f>N14*40%</f>
        <v>304533000</v>
      </c>
      <c r="Q14" s="84">
        <v>34</v>
      </c>
      <c r="R14" s="84">
        <f>Q14*3600000</f>
        <v>122400000</v>
      </c>
      <c r="S14" s="85">
        <f>O14-R14</f>
        <v>131377500</v>
      </c>
    </row>
    <row r="15" spans="1:20" s="86" customFormat="1" x14ac:dyDescent="0.3">
      <c r="A15" s="78">
        <v>2</v>
      </c>
      <c r="B15" s="79" t="s">
        <v>20</v>
      </c>
      <c r="C15" s="80">
        <f>'[2]Lolo Wano'!$J$26</f>
        <v>592408370</v>
      </c>
      <c r="D15" s="81">
        <v>8238230</v>
      </c>
      <c r="E15" s="81">
        <v>600646600</v>
      </c>
      <c r="F15" s="82">
        <v>21122353</v>
      </c>
      <c r="G15" s="82"/>
      <c r="H15" s="82"/>
      <c r="I15" s="82">
        <f t="shared" si="3"/>
        <v>621768953</v>
      </c>
      <c r="J15" s="82">
        <v>6334050</v>
      </c>
      <c r="K15" s="83">
        <v>896802000</v>
      </c>
      <c r="L15" s="82">
        <f t="shared" ref="L15:L31" si="5">SUM(I15:K15)</f>
        <v>1524905003</v>
      </c>
      <c r="M15" s="81">
        <v>600646600</v>
      </c>
      <c r="N15" s="84">
        <f t="shared" ref="N15:N31" si="6">K15*75%</f>
        <v>672601500</v>
      </c>
      <c r="O15" s="84">
        <f t="shared" si="4"/>
        <v>224200500</v>
      </c>
      <c r="P15" s="84">
        <f t="shared" ref="P15:P31" si="7">N15*40%</f>
        <v>269040600</v>
      </c>
      <c r="Q15" s="84">
        <v>62</v>
      </c>
      <c r="R15" s="84">
        <f t="shared" ref="R15:R31" si="8">Q15*3600000</f>
        <v>223200000</v>
      </c>
      <c r="S15" s="85">
        <f t="shared" ref="S15:S31" si="9">O15-R15</f>
        <v>1000500</v>
      </c>
    </row>
    <row r="16" spans="1:20" s="86" customFormat="1" x14ac:dyDescent="0.3">
      <c r="A16" s="78">
        <v>3</v>
      </c>
      <c r="B16" s="79" t="s">
        <v>21</v>
      </c>
      <c r="C16" s="80">
        <f>[2]Malata!$J$22</f>
        <v>579088370</v>
      </c>
      <c r="D16" s="81">
        <v>30138230</v>
      </c>
      <c r="E16" s="81">
        <v>609226600</v>
      </c>
      <c r="F16" s="82">
        <v>21122353</v>
      </c>
      <c r="G16" s="82">
        <f>17400000+3000000</f>
        <v>20400000</v>
      </c>
      <c r="H16" s="82"/>
      <c r="I16" s="82">
        <f t="shared" si="3"/>
        <v>630348953</v>
      </c>
      <c r="J16" s="82">
        <v>6334050</v>
      </c>
      <c r="K16" s="83">
        <v>812353000</v>
      </c>
      <c r="L16" s="82">
        <f t="shared" si="5"/>
        <v>1449036003</v>
      </c>
      <c r="M16" s="81">
        <v>609226600</v>
      </c>
      <c r="N16" s="84">
        <f t="shared" si="6"/>
        <v>609264750</v>
      </c>
      <c r="O16" s="84">
        <f t="shared" si="4"/>
        <v>203088250</v>
      </c>
      <c r="P16" s="84">
        <f t="shared" si="7"/>
        <v>243705900</v>
      </c>
      <c r="Q16" s="84">
        <v>24</v>
      </c>
      <c r="R16" s="84">
        <f t="shared" si="8"/>
        <v>86400000</v>
      </c>
      <c r="S16" s="85">
        <f t="shared" si="9"/>
        <v>116688250</v>
      </c>
      <c r="T16" s="87"/>
    </row>
    <row r="17" spans="1:22" s="86" customFormat="1" x14ac:dyDescent="0.3">
      <c r="A17" s="78">
        <v>4</v>
      </c>
      <c r="B17" s="79" t="s">
        <v>22</v>
      </c>
      <c r="C17" s="80">
        <f>'[2]Ngadu Pada'!$J$27</f>
        <v>588088370</v>
      </c>
      <c r="D17" s="81">
        <v>6138230</v>
      </c>
      <c r="E17" s="81">
        <v>594226600</v>
      </c>
      <c r="F17" s="82">
        <v>21122353</v>
      </c>
      <c r="G17" s="82">
        <f>17400000+3000000</f>
        <v>20400000</v>
      </c>
      <c r="H17" s="82"/>
      <c r="I17" s="82">
        <f t="shared" si="3"/>
        <v>615348953</v>
      </c>
      <c r="J17" s="82">
        <v>6334050</v>
      </c>
      <c r="K17" s="83">
        <v>961030000</v>
      </c>
      <c r="L17" s="82">
        <f t="shared" si="5"/>
        <v>1582713003</v>
      </c>
      <c r="M17" s="81">
        <v>594226600</v>
      </c>
      <c r="N17" s="84">
        <f t="shared" si="6"/>
        <v>720772500</v>
      </c>
      <c r="O17" s="84">
        <f t="shared" si="4"/>
        <v>240257500</v>
      </c>
      <c r="P17" s="84">
        <f t="shared" si="7"/>
        <v>288309000</v>
      </c>
      <c r="Q17" s="84">
        <v>38</v>
      </c>
      <c r="R17" s="84">
        <f t="shared" si="8"/>
        <v>136800000</v>
      </c>
      <c r="S17" s="85">
        <f t="shared" si="9"/>
        <v>103457500</v>
      </c>
    </row>
    <row r="18" spans="1:22" s="86" customFormat="1" x14ac:dyDescent="0.3">
      <c r="A18" s="78">
        <v>5</v>
      </c>
      <c r="B18" s="79" t="s">
        <v>23</v>
      </c>
      <c r="C18" s="80">
        <f>'[2]Lingu Lango'!$J$26</f>
        <v>595888370</v>
      </c>
      <c r="D18" s="81">
        <v>9558230</v>
      </c>
      <c r="E18" s="81">
        <v>605446600</v>
      </c>
      <c r="F18" s="82">
        <v>21122353</v>
      </c>
      <c r="G18" s="82"/>
      <c r="H18" s="82"/>
      <c r="I18" s="82">
        <f t="shared" si="3"/>
        <v>626568953</v>
      </c>
      <c r="J18" s="82">
        <v>6334050</v>
      </c>
      <c r="K18" s="83">
        <v>929690000</v>
      </c>
      <c r="L18" s="82">
        <f t="shared" si="5"/>
        <v>1562593003</v>
      </c>
      <c r="M18" s="81">
        <v>605446600</v>
      </c>
      <c r="N18" s="84">
        <f t="shared" si="6"/>
        <v>697267500</v>
      </c>
      <c r="O18" s="84">
        <f t="shared" si="4"/>
        <v>232422500</v>
      </c>
      <c r="P18" s="84">
        <f t="shared" si="7"/>
        <v>278907000</v>
      </c>
      <c r="Q18" s="84">
        <v>30</v>
      </c>
      <c r="R18" s="84">
        <f t="shared" si="8"/>
        <v>108000000</v>
      </c>
      <c r="S18" s="85">
        <f t="shared" si="9"/>
        <v>124422500</v>
      </c>
    </row>
    <row r="19" spans="1:22" s="86" customFormat="1" x14ac:dyDescent="0.3">
      <c r="A19" s="78">
        <v>6</v>
      </c>
      <c r="B19" s="79" t="s">
        <v>24</v>
      </c>
      <c r="C19" s="88">
        <f>[1]Karekandoku!$J$27</f>
        <v>564088370</v>
      </c>
      <c r="D19" s="89">
        <v>30438230</v>
      </c>
      <c r="E19" s="89">
        <v>594526600</v>
      </c>
      <c r="F19" s="79">
        <v>21122353</v>
      </c>
      <c r="G19" s="79"/>
      <c r="H19" s="79"/>
      <c r="I19" s="79">
        <f t="shared" si="3"/>
        <v>615648953</v>
      </c>
      <c r="J19" s="79">
        <v>6334050</v>
      </c>
      <c r="K19" s="90">
        <v>896486000</v>
      </c>
      <c r="L19" s="79">
        <f t="shared" si="5"/>
        <v>1518469003</v>
      </c>
      <c r="M19" s="89">
        <v>594526600</v>
      </c>
      <c r="N19" s="78">
        <f t="shared" si="6"/>
        <v>672364500</v>
      </c>
      <c r="O19" s="78">
        <f t="shared" si="4"/>
        <v>224121500</v>
      </c>
      <c r="P19" s="78">
        <f t="shared" si="7"/>
        <v>268945800</v>
      </c>
      <c r="Q19" s="78">
        <v>25</v>
      </c>
      <c r="R19" s="78">
        <f t="shared" si="8"/>
        <v>90000000</v>
      </c>
      <c r="S19" s="85">
        <f t="shared" si="9"/>
        <v>134121500</v>
      </c>
      <c r="T19" s="87"/>
      <c r="U19" s="87"/>
      <c r="V19" s="87"/>
    </row>
    <row r="20" spans="1:22" s="86" customFormat="1" x14ac:dyDescent="0.3">
      <c r="A20" s="78">
        <v>7</v>
      </c>
      <c r="B20" s="79" t="s">
        <v>219</v>
      </c>
      <c r="C20" s="80">
        <f>[1]Wanukasa!$J$27</f>
        <v>591088370</v>
      </c>
      <c r="D20" s="81">
        <v>9438230</v>
      </c>
      <c r="E20" s="81">
        <v>600526600</v>
      </c>
      <c r="F20" s="82">
        <v>21122353</v>
      </c>
      <c r="G20" s="82"/>
      <c r="H20" s="82"/>
      <c r="I20" s="82">
        <f t="shared" si="3"/>
        <v>621648953</v>
      </c>
      <c r="J20" s="82">
        <v>6334050</v>
      </c>
      <c r="K20" s="83">
        <v>807464000</v>
      </c>
      <c r="L20" s="82">
        <f t="shared" si="5"/>
        <v>1435447003</v>
      </c>
      <c r="M20" s="81">
        <v>600526600</v>
      </c>
      <c r="N20" s="84">
        <f t="shared" si="6"/>
        <v>605598000</v>
      </c>
      <c r="O20" s="84">
        <f t="shared" si="4"/>
        <v>201866000</v>
      </c>
      <c r="P20" s="84">
        <f t="shared" si="7"/>
        <v>242239200</v>
      </c>
      <c r="Q20" s="84">
        <v>40</v>
      </c>
      <c r="R20" s="84">
        <f t="shared" si="8"/>
        <v>144000000</v>
      </c>
      <c r="S20" s="85">
        <f t="shared" si="9"/>
        <v>57866000</v>
      </c>
      <c r="V20" s="87"/>
    </row>
    <row r="21" spans="1:22" s="86" customFormat="1" x14ac:dyDescent="0.3">
      <c r="A21" s="91">
        <v>8</v>
      </c>
      <c r="B21" s="92" t="s">
        <v>25</v>
      </c>
      <c r="C21" s="80">
        <f>'[1]Wee Patola'!$J$26</f>
        <v>563421326</v>
      </c>
      <c r="D21" s="81">
        <v>17338874</v>
      </c>
      <c r="E21" s="81">
        <v>580760200</v>
      </c>
      <c r="F21" s="82">
        <v>21122353</v>
      </c>
      <c r="G21" s="82"/>
      <c r="H21" s="82"/>
      <c r="I21" s="82">
        <f t="shared" si="3"/>
        <v>601882553</v>
      </c>
      <c r="J21" s="82">
        <v>6334050</v>
      </c>
      <c r="K21" s="83">
        <v>922239000</v>
      </c>
      <c r="L21" s="82">
        <f t="shared" si="5"/>
        <v>1530455603</v>
      </c>
      <c r="M21" s="81">
        <v>580760200</v>
      </c>
      <c r="N21" s="84">
        <f t="shared" si="6"/>
        <v>691679250</v>
      </c>
      <c r="O21" s="84">
        <f t="shared" si="4"/>
        <v>230559750</v>
      </c>
      <c r="P21" s="84">
        <f t="shared" si="7"/>
        <v>276671700</v>
      </c>
      <c r="Q21" s="84">
        <v>51</v>
      </c>
      <c r="R21" s="84">
        <f t="shared" si="8"/>
        <v>183600000</v>
      </c>
      <c r="S21" s="85">
        <f t="shared" si="9"/>
        <v>46959750</v>
      </c>
      <c r="U21" s="93"/>
    </row>
    <row r="22" spans="1:22" s="86" customFormat="1" x14ac:dyDescent="0.3">
      <c r="A22" s="78">
        <v>9</v>
      </c>
      <c r="B22" s="79" t="s">
        <v>26</v>
      </c>
      <c r="C22" s="80">
        <f>[1]Zalakadu!$J$28</f>
        <v>579088370</v>
      </c>
      <c r="D22" s="81">
        <v>24138230</v>
      </c>
      <c r="E22" s="81">
        <v>603226600</v>
      </c>
      <c r="F22" s="82">
        <v>21122353</v>
      </c>
      <c r="G22" s="82">
        <f>17400000+3000000</f>
        <v>20400000</v>
      </c>
      <c r="H22" s="82"/>
      <c r="I22" s="82">
        <f t="shared" si="3"/>
        <v>624348953</v>
      </c>
      <c r="J22" s="82">
        <v>6334050</v>
      </c>
      <c r="K22" s="83">
        <v>748065000</v>
      </c>
      <c r="L22" s="82">
        <f t="shared" si="5"/>
        <v>1378748003</v>
      </c>
      <c r="M22" s="81">
        <v>603226600</v>
      </c>
      <c r="N22" s="84">
        <f t="shared" si="6"/>
        <v>561048750</v>
      </c>
      <c r="O22" s="84">
        <f t="shared" si="4"/>
        <v>187016250</v>
      </c>
      <c r="P22" s="84">
        <f t="shared" si="7"/>
        <v>224419500</v>
      </c>
      <c r="Q22" s="84">
        <v>41</v>
      </c>
      <c r="R22" s="84">
        <f t="shared" si="8"/>
        <v>147600000</v>
      </c>
      <c r="S22" s="85">
        <f t="shared" si="9"/>
        <v>39416250</v>
      </c>
      <c r="U22" s="87"/>
    </row>
    <row r="23" spans="1:22" s="86" customFormat="1" x14ac:dyDescent="0.3">
      <c r="A23" s="78">
        <v>10</v>
      </c>
      <c r="B23" s="79" t="s">
        <v>27</v>
      </c>
      <c r="C23" s="80">
        <f>[1]Bondotera!$J$28</f>
        <v>597088370</v>
      </c>
      <c r="D23" s="81">
        <v>6138230</v>
      </c>
      <c r="E23" s="81">
        <v>603226600</v>
      </c>
      <c r="F23" s="82">
        <v>21122353</v>
      </c>
      <c r="G23" s="82"/>
      <c r="H23" s="82"/>
      <c r="I23" s="82">
        <f t="shared" si="3"/>
        <v>624348953</v>
      </c>
      <c r="J23" s="82">
        <v>6334050</v>
      </c>
      <c r="K23" s="83">
        <v>753406000</v>
      </c>
      <c r="L23" s="82">
        <f t="shared" si="5"/>
        <v>1384089003</v>
      </c>
      <c r="M23" s="81">
        <v>603226600</v>
      </c>
      <c r="N23" s="84">
        <f t="shared" si="6"/>
        <v>565054500</v>
      </c>
      <c r="O23" s="84">
        <f t="shared" si="4"/>
        <v>188351500</v>
      </c>
      <c r="P23" s="84">
        <f t="shared" si="7"/>
        <v>226021800</v>
      </c>
      <c r="Q23" s="84">
        <v>50</v>
      </c>
      <c r="R23" s="84">
        <f t="shared" si="8"/>
        <v>180000000</v>
      </c>
      <c r="S23" s="85">
        <f t="shared" si="9"/>
        <v>8351500</v>
      </c>
      <c r="U23" s="87"/>
    </row>
    <row r="24" spans="1:22" s="86" customFormat="1" x14ac:dyDescent="0.3">
      <c r="A24" s="78">
        <v>11</v>
      </c>
      <c r="B24" s="79" t="s">
        <v>28</v>
      </c>
      <c r="C24" s="80">
        <f>'[1]Manu Kuku'!$J$27</f>
        <v>587488370</v>
      </c>
      <c r="D24" s="81">
        <v>1338230</v>
      </c>
      <c r="E24" s="81">
        <v>588826600</v>
      </c>
      <c r="F24" s="82">
        <v>21122353</v>
      </c>
      <c r="G24" s="82">
        <f t="shared" ref="G24:G31" si="10">17400000+3000000</f>
        <v>20400000</v>
      </c>
      <c r="H24" s="82"/>
      <c r="I24" s="82">
        <f t="shared" si="3"/>
        <v>609948953</v>
      </c>
      <c r="J24" s="82">
        <v>6334050</v>
      </c>
      <c r="K24" s="83">
        <v>1006125000</v>
      </c>
      <c r="L24" s="82">
        <f t="shared" si="5"/>
        <v>1622408003</v>
      </c>
      <c r="M24" s="81">
        <v>588826600</v>
      </c>
      <c r="N24" s="84">
        <f t="shared" si="6"/>
        <v>754593750</v>
      </c>
      <c r="O24" s="84">
        <f t="shared" si="4"/>
        <v>251531250</v>
      </c>
      <c r="P24" s="84">
        <f t="shared" si="7"/>
        <v>301837500</v>
      </c>
      <c r="Q24" s="84">
        <v>28</v>
      </c>
      <c r="R24" s="84">
        <f t="shared" si="8"/>
        <v>100800000</v>
      </c>
      <c r="S24" s="85">
        <f t="shared" si="9"/>
        <v>150731250</v>
      </c>
      <c r="U24" s="87"/>
    </row>
    <row r="25" spans="1:22" s="86" customFormat="1" x14ac:dyDescent="0.3">
      <c r="A25" s="78">
        <v>12</v>
      </c>
      <c r="B25" s="79" t="s">
        <v>29</v>
      </c>
      <c r="C25" s="80">
        <f>'[1]Lolo TaNA'!$J$26</f>
        <v>536421326</v>
      </c>
      <c r="D25" s="81">
        <v>6538874</v>
      </c>
      <c r="E25" s="81">
        <v>542960200</v>
      </c>
      <c r="F25" s="82">
        <v>21122353</v>
      </c>
      <c r="G25" s="82">
        <f t="shared" si="10"/>
        <v>20400000</v>
      </c>
      <c r="H25" s="82"/>
      <c r="I25" s="82">
        <f t="shared" si="3"/>
        <v>564082553</v>
      </c>
      <c r="J25" s="82">
        <v>6334050</v>
      </c>
      <c r="K25" s="83">
        <v>908368000</v>
      </c>
      <c r="L25" s="82">
        <f t="shared" si="5"/>
        <v>1478784603</v>
      </c>
      <c r="M25" s="81">
        <v>542960200</v>
      </c>
      <c r="N25" s="84">
        <f t="shared" si="6"/>
        <v>681276000</v>
      </c>
      <c r="O25" s="84">
        <f t="shared" si="4"/>
        <v>227092000</v>
      </c>
      <c r="P25" s="84">
        <f t="shared" si="7"/>
        <v>272510400</v>
      </c>
      <c r="Q25" s="84">
        <v>59</v>
      </c>
      <c r="R25" s="84">
        <f t="shared" si="8"/>
        <v>212400000</v>
      </c>
      <c r="S25" s="85">
        <f t="shared" si="9"/>
        <v>14692000</v>
      </c>
    </row>
    <row r="26" spans="1:22" s="86" customFormat="1" x14ac:dyDescent="0.3">
      <c r="A26" s="78">
        <v>13</v>
      </c>
      <c r="B26" s="79" t="s">
        <v>30</v>
      </c>
      <c r="C26" s="80">
        <f>[1]KDU!$J$26</f>
        <v>534021326</v>
      </c>
      <c r="D26" s="81">
        <v>6538874</v>
      </c>
      <c r="E26" s="81">
        <v>540560200</v>
      </c>
      <c r="F26" s="82">
        <v>21122353</v>
      </c>
      <c r="G26" s="82">
        <f t="shared" si="10"/>
        <v>20400000</v>
      </c>
      <c r="H26" s="82"/>
      <c r="I26" s="82">
        <f t="shared" si="3"/>
        <v>561682553</v>
      </c>
      <c r="J26" s="82">
        <v>6334050</v>
      </c>
      <c r="K26" s="83">
        <v>735478000</v>
      </c>
      <c r="L26" s="82">
        <f t="shared" si="5"/>
        <v>1303494603</v>
      </c>
      <c r="M26" s="81">
        <v>540560200</v>
      </c>
      <c r="N26" s="84">
        <f t="shared" si="6"/>
        <v>551608500</v>
      </c>
      <c r="O26" s="84">
        <f t="shared" si="4"/>
        <v>183869500</v>
      </c>
      <c r="P26" s="84">
        <f t="shared" si="7"/>
        <v>220643400</v>
      </c>
      <c r="Q26" s="84">
        <v>35</v>
      </c>
      <c r="R26" s="84">
        <f t="shared" si="8"/>
        <v>126000000</v>
      </c>
      <c r="S26" s="85">
        <f t="shared" si="9"/>
        <v>57869500</v>
      </c>
      <c r="T26" s="87"/>
    </row>
    <row r="27" spans="1:22" s="86" customFormat="1" x14ac:dyDescent="0.3">
      <c r="A27" s="78">
        <v>14</v>
      </c>
      <c r="B27" s="79" t="s">
        <v>31</v>
      </c>
      <c r="C27" s="80">
        <f>[1]KDS!$J$27</f>
        <v>549688370</v>
      </c>
      <c r="D27" s="81">
        <v>27138230</v>
      </c>
      <c r="E27" s="81">
        <v>576826600</v>
      </c>
      <c r="F27" s="82">
        <v>21122353</v>
      </c>
      <c r="G27" s="82">
        <f t="shared" si="10"/>
        <v>20400000</v>
      </c>
      <c r="H27" s="82"/>
      <c r="I27" s="82">
        <f t="shared" si="3"/>
        <v>597948953</v>
      </c>
      <c r="J27" s="82">
        <v>6334050</v>
      </c>
      <c r="K27" s="83">
        <v>850360000</v>
      </c>
      <c r="L27" s="82">
        <f t="shared" si="5"/>
        <v>1454643003</v>
      </c>
      <c r="M27" s="81">
        <v>576826600</v>
      </c>
      <c r="N27" s="84">
        <f t="shared" si="6"/>
        <v>637770000</v>
      </c>
      <c r="O27" s="84">
        <f t="shared" si="4"/>
        <v>212590000</v>
      </c>
      <c r="P27" s="84">
        <f t="shared" si="7"/>
        <v>255108000</v>
      </c>
      <c r="Q27" s="84">
        <v>25</v>
      </c>
      <c r="R27" s="84">
        <f t="shared" si="8"/>
        <v>90000000</v>
      </c>
      <c r="S27" s="85">
        <f t="shared" si="9"/>
        <v>122590000</v>
      </c>
      <c r="T27" s="87"/>
    </row>
    <row r="28" spans="1:22" s="86" customFormat="1" x14ac:dyDescent="0.3">
      <c r="A28" s="78">
        <v>15</v>
      </c>
      <c r="B28" s="79" t="s">
        <v>32</v>
      </c>
      <c r="C28" s="80">
        <f>'[1]Manu MAda'!$J$26</f>
        <v>588688370</v>
      </c>
      <c r="D28" s="81">
        <v>1338230</v>
      </c>
      <c r="E28" s="81">
        <v>590026600</v>
      </c>
      <c r="F28" s="82">
        <v>21122353</v>
      </c>
      <c r="G28" s="82">
        <f t="shared" si="10"/>
        <v>20400000</v>
      </c>
      <c r="H28" s="82"/>
      <c r="I28" s="82">
        <f t="shared" si="3"/>
        <v>611148953</v>
      </c>
      <c r="J28" s="82">
        <v>6334050</v>
      </c>
      <c r="K28" s="83">
        <v>970059000</v>
      </c>
      <c r="L28" s="82">
        <f t="shared" si="5"/>
        <v>1587542003</v>
      </c>
      <c r="M28" s="81">
        <v>590026600</v>
      </c>
      <c r="N28" s="84">
        <f t="shared" si="6"/>
        <v>727544250</v>
      </c>
      <c r="O28" s="84">
        <f t="shared" si="4"/>
        <v>242514750</v>
      </c>
      <c r="P28" s="84">
        <f t="shared" si="7"/>
        <v>291017700</v>
      </c>
      <c r="Q28" s="84">
        <v>67</v>
      </c>
      <c r="R28" s="84">
        <f t="shared" si="8"/>
        <v>241200000</v>
      </c>
      <c r="S28" s="85">
        <f t="shared" si="9"/>
        <v>1314750</v>
      </c>
      <c r="T28" s="87"/>
    </row>
    <row r="29" spans="1:22" s="86" customFormat="1" x14ac:dyDescent="0.3">
      <c r="A29" s="78">
        <v>16</v>
      </c>
      <c r="B29" s="79" t="s">
        <v>33</v>
      </c>
      <c r="C29" s="80">
        <f>'[1]Elu Loda'!$J$26</f>
        <v>585088370</v>
      </c>
      <c r="D29" s="81">
        <v>7338230</v>
      </c>
      <c r="E29" s="81">
        <v>592426600</v>
      </c>
      <c r="F29" s="82">
        <v>21122353</v>
      </c>
      <c r="G29" s="82">
        <f t="shared" si="10"/>
        <v>20400000</v>
      </c>
      <c r="H29" s="82"/>
      <c r="I29" s="82">
        <f t="shared" si="3"/>
        <v>613548953</v>
      </c>
      <c r="J29" s="82">
        <v>6334050</v>
      </c>
      <c r="K29" s="83">
        <v>746468000</v>
      </c>
      <c r="L29" s="82">
        <f t="shared" si="5"/>
        <v>1366351003</v>
      </c>
      <c r="M29" s="81">
        <v>592426600</v>
      </c>
      <c r="N29" s="84">
        <f t="shared" si="6"/>
        <v>559851000</v>
      </c>
      <c r="O29" s="84">
        <f t="shared" si="4"/>
        <v>186617000</v>
      </c>
      <c r="P29" s="84">
        <f t="shared" si="7"/>
        <v>223940400</v>
      </c>
      <c r="Q29" s="84">
        <v>29</v>
      </c>
      <c r="R29" s="84">
        <f t="shared" si="8"/>
        <v>104400000</v>
      </c>
      <c r="S29" s="85">
        <f t="shared" si="9"/>
        <v>82217000</v>
      </c>
    </row>
    <row r="30" spans="1:22" s="86" customFormat="1" x14ac:dyDescent="0.3">
      <c r="A30" s="78">
        <v>17</v>
      </c>
      <c r="B30" s="79" t="s">
        <v>34</v>
      </c>
      <c r="C30" s="80">
        <f>'[1]Kalebu Anakaka'!$J$27</f>
        <v>552021326</v>
      </c>
      <c r="D30" s="81">
        <v>6538874</v>
      </c>
      <c r="E30" s="81">
        <v>558560200</v>
      </c>
      <c r="F30" s="82">
        <v>21122353</v>
      </c>
      <c r="G30" s="82">
        <f t="shared" si="10"/>
        <v>20400000</v>
      </c>
      <c r="H30" s="82"/>
      <c r="I30" s="82">
        <f t="shared" si="3"/>
        <v>579682553</v>
      </c>
      <c r="J30" s="82">
        <v>6334050</v>
      </c>
      <c r="K30" s="83">
        <v>751612000</v>
      </c>
      <c r="L30" s="82">
        <f t="shared" si="5"/>
        <v>1337628603</v>
      </c>
      <c r="M30" s="81">
        <v>558560200</v>
      </c>
      <c r="N30" s="84">
        <f t="shared" si="6"/>
        <v>563709000</v>
      </c>
      <c r="O30" s="84">
        <f t="shared" si="4"/>
        <v>187903000</v>
      </c>
      <c r="P30" s="84">
        <f t="shared" si="7"/>
        <v>225483600</v>
      </c>
      <c r="Q30" s="84">
        <v>22</v>
      </c>
      <c r="R30" s="84">
        <f t="shared" si="8"/>
        <v>79200000</v>
      </c>
      <c r="S30" s="85">
        <f t="shared" si="9"/>
        <v>108703000</v>
      </c>
      <c r="T30" s="87"/>
      <c r="U30" s="87"/>
      <c r="V30" s="87"/>
    </row>
    <row r="31" spans="1:22" s="86" customFormat="1" x14ac:dyDescent="0.3">
      <c r="A31" s="78">
        <v>18</v>
      </c>
      <c r="B31" s="79" t="s">
        <v>35</v>
      </c>
      <c r="C31" s="80">
        <f>[1]Tarona!$J$27</f>
        <v>554421326</v>
      </c>
      <c r="D31" s="81">
        <v>538874</v>
      </c>
      <c r="E31" s="81">
        <v>554960200</v>
      </c>
      <c r="F31" s="82">
        <v>21122353</v>
      </c>
      <c r="G31" s="82">
        <f t="shared" si="10"/>
        <v>20400000</v>
      </c>
      <c r="H31" s="82"/>
      <c r="I31" s="82">
        <f t="shared" si="3"/>
        <v>576082553</v>
      </c>
      <c r="J31" s="82">
        <v>6334050</v>
      </c>
      <c r="K31" s="83">
        <v>965568000</v>
      </c>
      <c r="L31" s="82">
        <f t="shared" si="5"/>
        <v>1547984603</v>
      </c>
      <c r="M31" s="81">
        <v>554960200</v>
      </c>
      <c r="N31" s="84">
        <f t="shared" si="6"/>
        <v>724176000</v>
      </c>
      <c r="O31" s="84">
        <f t="shared" si="4"/>
        <v>241392000</v>
      </c>
      <c r="P31" s="84">
        <f t="shared" si="7"/>
        <v>289670400</v>
      </c>
      <c r="Q31" s="84">
        <v>67</v>
      </c>
      <c r="R31" s="84">
        <f t="shared" si="8"/>
        <v>241200000</v>
      </c>
      <c r="S31" s="85">
        <f t="shared" si="9"/>
        <v>192000</v>
      </c>
    </row>
    <row r="32" spans="1:22" s="86" customFormat="1" x14ac:dyDescent="0.3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78"/>
      <c r="O32" s="78"/>
      <c r="P32" s="78"/>
      <c r="Q32" s="78"/>
      <c r="R32" s="78"/>
      <c r="S32" s="94"/>
    </row>
    <row r="33" spans="1:24" s="99" customFormat="1" ht="15.6" x14ac:dyDescent="0.3">
      <c r="A33" s="95" t="s">
        <v>220</v>
      </c>
      <c r="B33" s="73" t="s">
        <v>81</v>
      </c>
      <c r="C33" s="96">
        <f>SUM(C34:C42)</f>
        <v>5170158438</v>
      </c>
      <c r="D33" s="97">
        <f t="shared" ref="D33:K33" si="11">SUM(D34:D42)</f>
        <v>139881762</v>
      </c>
      <c r="E33" s="97">
        <f t="shared" si="11"/>
        <v>5310040200</v>
      </c>
      <c r="F33" s="97">
        <f t="shared" si="11"/>
        <v>190101177</v>
      </c>
      <c r="G33" s="97">
        <f t="shared" si="11"/>
        <v>122400000</v>
      </c>
      <c r="H33" s="97">
        <f t="shared" si="11"/>
        <v>4334118</v>
      </c>
      <c r="I33" s="97">
        <f>SUM(I34:I42)</f>
        <v>5500141377</v>
      </c>
      <c r="J33" s="97">
        <f t="shared" si="11"/>
        <v>57006450</v>
      </c>
      <c r="K33" s="97">
        <f t="shared" si="11"/>
        <v>8435503000</v>
      </c>
      <c r="L33" s="97">
        <f>SUM(L34:L42)</f>
        <v>13992650827</v>
      </c>
      <c r="M33" s="97">
        <f t="shared" ref="M33" si="12">SUM(M34:M42)</f>
        <v>5310040200</v>
      </c>
      <c r="N33" s="98">
        <f>SUM(N34:N42)</f>
        <v>6326627250</v>
      </c>
      <c r="O33" s="98">
        <f>SUM(O34:O42)</f>
        <v>2108875750</v>
      </c>
      <c r="P33" s="98">
        <f t="shared" ref="P33:S33" si="13">SUM(P34:P42)</f>
        <v>2530650900</v>
      </c>
      <c r="Q33" s="98">
        <f t="shared" si="13"/>
        <v>334</v>
      </c>
      <c r="R33" s="98">
        <f t="shared" si="13"/>
        <v>1202400000</v>
      </c>
      <c r="S33" s="98">
        <f t="shared" si="13"/>
        <v>906475750</v>
      </c>
      <c r="U33" s="100"/>
      <c r="V33" s="100"/>
    </row>
    <row r="34" spans="1:24" s="86" customFormat="1" x14ac:dyDescent="0.3">
      <c r="A34" s="78">
        <v>19</v>
      </c>
      <c r="B34" s="79" t="s">
        <v>36</v>
      </c>
      <c r="C34" s="80">
        <f>[3]BERADOLU!$J$26</f>
        <v>622288370</v>
      </c>
      <c r="D34" s="82">
        <v>4938230</v>
      </c>
      <c r="E34" s="82">
        <v>627226600</v>
      </c>
      <c r="F34" s="82">
        <v>21122353</v>
      </c>
      <c r="G34" s="82">
        <f t="shared" ref="G34" si="14">17400000+3000000</f>
        <v>20400000</v>
      </c>
      <c r="H34" s="82">
        <f>F34-G34</f>
        <v>722353</v>
      </c>
      <c r="I34" s="82">
        <f t="shared" ref="I34:I42" si="15">E34+F34</f>
        <v>648348953</v>
      </c>
      <c r="J34" s="82">
        <v>6334050</v>
      </c>
      <c r="K34" s="83">
        <v>963965000</v>
      </c>
      <c r="L34" s="82">
        <f>SUM(I34:K34)</f>
        <v>1618648003</v>
      </c>
      <c r="M34" s="82">
        <v>627226600</v>
      </c>
      <c r="N34" s="84">
        <f t="shared" ref="N34:N42" si="16">K34*75%</f>
        <v>722973750</v>
      </c>
      <c r="O34" s="84">
        <f t="shared" ref="O34:O42" si="17">K34-N34</f>
        <v>240991250</v>
      </c>
      <c r="P34" s="84">
        <f t="shared" ref="P34:P42" si="18">N34*40%</f>
        <v>289189500</v>
      </c>
      <c r="Q34" s="84">
        <v>30</v>
      </c>
      <c r="R34" s="84">
        <f t="shared" ref="R34:R42" si="19">Q34*3600000</f>
        <v>108000000</v>
      </c>
      <c r="S34" s="85">
        <f t="shared" ref="S34:S42" si="20">O34-R34</f>
        <v>132991250</v>
      </c>
    </row>
    <row r="35" spans="1:24" s="86" customFormat="1" x14ac:dyDescent="0.3">
      <c r="A35" s="78">
        <v>20</v>
      </c>
      <c r="B35" s="79" t="s">
        <v>37</v>
      </c>
      <c r="C35" s="80">
        <f>'[3]DOKA KAKA'!$J$29</f>
        <v>570021326</v>
      </c>
      <c r="D35" s="82">
        <v>12538874</v>
      </c>
      <c r="E35" s="82">
        <v>582560200</v>
      </c>
      <c r="F35" s="82">
        <v>21122353</v>
      </c>
      <c r="G35" s="82"/>
      <c r="H35" s="82"/>
      <c r="I35" s="82">
        <f t="shared" si="15"/>
        <v>603682553</v>
      </c>
      <c r="J35" s="82">
        <v>6334050</v>
      </c>
      <c r="K35" s="83">
        <v>1005533000</v>
      </c>
      <c r="L35" s="82">
        <f t="shared" ref="L35:L42" si="21">SUM(I35:K35)</f>
        <v>1615549603</v>
      </c>
      <c r="M35" s="82">
        <v>582560200</v>
      </c>
      <c r="N35" s="84">
        <f t="shared" si="16"/>
        <v>754149750</v>
      </c>
      <c r="O35" s="84">
        <f t="shared" si="17"/>
        <v>251383250</v>
      </c>
      <c r="P35" s="84">
        <f t="shared" si="18"/>
        <v>301659900</v>
      </c>
      <c r="Q35" s="84">
        <v>30</v>
      </c>
      <c r="R35" s="84">
        <f t="shared" si="19"/>
        <v>108000000</v>
      </c>
      <c r="S35" s="85">
        <f t="shared" si="20"/>
        <v>143383250</v>
      </c>
      <c r="X35" s="93"/>
    </row>
    <row r="36" spans="1:24" s="86" customFormat="1" x14ac:dyDescent="0.3">
      <c r="A36" s="78">
        <v>21</v>
      </c>
      <c r="B36" s="79" t="s">
        <v>38</v>
      </c>
      <c r="C36" s="80">
        <f>'[3]Tana Rara'!$J$27</f>
        <v>594688370</v>
      </c>
      <c r="D36" s="82">
        <v>15438230</v>
      </c>
      <c r="E36" s="82">
        <v>610126600</v>
      </c>
      <c r="F36" s="82">
        <v>21122353</v>
      </c>
      <c r="G36" s="82"/>
      <c r="H36" s="82"/>
      <c r="I36" s="82">
        <f t="shared" si="15"/>
        <v>631248953</v>
      </c>
      <c r="J36" s="82">
        <v>6334050</v>
      </c>
      <c r="K36" s="83">
        <v>1008214000</v>
      </c>
      <c r="L36" s="82">
        <f t="shared" si="21"/>
        <v>1645797003</v>
      </c>
      <c r="M36" s="82">
        <v>610126600</v>
      </c>
      <c r="N36" s="84">
        <f t="shared" si="16"/>
        <v>756160500</v>
      </c>
      <c r="O36" s="84">
        <f t="shared" si="17"/>
        <v>252053500</v>
      </c>
      <c r="P36" s="84">
        <f t="shared" si="18"/>
        <v>302464200</v>
      </c>
      <c r="Q36" s="84">
        <v>40</v>
      </c>
      <c r="R36" s="84">
        <f t="shared" si="19"/>
        <v>144000000</v>
      </c>
      <c r="S36" s="85">
        <f t="shared" si="20"/>
        <v>108053500</v>
      </c>
    </row>
    <row r="37" spans="1:24" s="86" customFormat="1" x14ac:dyDescent="0.3">
      <c r="A37" s="78">
        <v>22</v>
      </c>
      <c r="B37" s="79" t="s">
        <v>39</v>
      </c>
      <c r="C37" s="80">
        <f>'[3]BALI LEDO'!$J$27</f>
        <v>598252610</v>
      </c>
      <c r="D37" s="82">
        <v>17873990</v>
      </c>
      <c r="E37" s="82">
        <v>616126600</v>
      </c>
      <c r="F37" s="82">
        <v>21122353</v>
      </c>
      <c r="G37" s="82"/>
      <c r="H37" s="82"/>
      <c r="I37" s="82">
        <f t="shared" si="15"/>
        <v>637248953</v>
      </c>
      <c r="J37" s="82">
        <v>6334050</v>
      </c>
      <c r="K37" s="83">
        <v>727854000</v>
      </c>
      <c r="L37" s="82">
        <f t="shared" si="21"/>
        <v>1371437003</v>
      </c>
      <c r="M37" s="82">
        <v>616126600</v>
      </c>
      <c r="N37" s="84">
        <f t="shared" si="16"/>
        <v>545890500</v>
      </c>
      <c r="O37" s="84">
        <f t="shared" si="17"/>
        <v>181963500</v>
      </c>
      <c r="P37" s="84">
        <f t="shared" si="18"/>
        <v>218356200</v>
      </c>
      <c r="Q37" s="84">
        <v>21</v>
      </c>
      <c r="R37" s="84">
        <f t="shared" si="19"/>
        <v>75600000</v>
      </c>
      <c r="S37" s="85">
        <f t="shared" si="20"/>
        <v>106363500</v>
      </c>
    </row>
    <row r="38" spans="1:24" s="86" customFormat="1" x14ac:dyDescent="0.3">
      <c r="A38" s="78">
        <v>23</v>
      </c>
      <c r="B38" s="79" t="s">
        <v>40</v>
      </c>
      <c r="C38" s="80">
        <f>[3]Dedekadu!$J$25</f>
        <v>601888370</v>
      </c>
      <c r="D38" s="82">
        <v>14538230</v>
      </c>
      <c r="E38" s="82">
        <v>616426600</v>
      </c>
      <c r="F38" s="82">
        <v>21122353</v>
      </c>
      <c r="G38" s="82">
        <f t="shared" ref="G38:G42" si="22">17400000+3000000</f>
        <v>20400000</v>
      </c>
      <c r="H38" s="82">
        <f t="shared" ref="H38:H42" si="23">F38-G38</f>
        <v>722353</v>
      </c>
      <c r="I38" s="82">
        <f t="shared" si="15"/>
        <v>637548953</v>
      </c>
      <c r="J38" s="82">
        <v>6334050</v>
      </c>
      <c r="K38" s="83">
        <v>1065349000</v>
      </c>
      <c r="L38" s="82">
        <f t="shared" si="21"/>
        <v>1709232003</v>
      </c>
      <c r="M38" s="82">
        <v>616426600</v>
      </c>
      <c r="N38" s="84">
        <f t="shared" si="16"/>
        <v>799011750</v>
      </c>
      <c r="O38" s="84">
        <f t="shared" si="17"/>
        <v>266337250</v>
      </c>
      <c r="P38" s="84">
        <f t="shared" si="18"/>
        <v>319604700</v>
      </c>
      <c r="Q38" s="84">
        <v>73</v>
      </c>
      <c r="R38" s="84">
        <f t="shared" si="19"/>
        <v>262800000</v>
      </c>
      <c r="S38" s="85">
        <f t="shared" si="20"/>
        <v>3537250</v>
      </c>
    </row>
    <row r="39" spans="1:24" s="86" customFormat="1" x14ac:dyDescent="0.3">
      <c r="A39" s="78">
        <v>24</v>
      </c>
      <c r="B39" s="79" t="s">
        <v>41</v>
      </c>
      <c r="C39" s="80">
        <f>'[3]UBU PEDE'!$J$27</f>
        <v>589288370</v>
      </c>
      <c r="D39" s="82">
        <v>24138230</v>
      </c>
      <c r="E39" s="82">
        <v>613426600</v>
      </c>
      <c r="F39" s="82">
        <v>21122353</v>
      </c>
      <c r="G39" s="82">
        <f t="shared" si="22"/>
        <v>20400000</v>
      </c>
      <c r="H39" s="82">
        <f t="shared" si="23"/>
        <v>722353</v>
      </c>
      <c r="I39" s="82">
        <f t="shared" si="15"/>
        <v>634548953</v>
      </c>
      <c r="J39" s="82">
        <v>6334050</v>
      </c>
      <c r="K39" s="83">
        <v>1052226000</v>
      </c>
      <c r="L39" s="82">
        <f t="shared" si="21"/>
        <v>1693109003</v>
      </c>
      <c r="M39" s="82">
        <v>613426600</v>
      </c>
      <c r="N39" s="84">
        <f t="shared" si="16"/>
        <v>789169500</v>
      </c>
      <c r="O39" s="84">
        <f t="shared" si="17"/>
        <v>263056500</v>
      </c>
      <c r="P39" s="84">
        <f t="shared" si="18"/>
        <v>315667800</v>
      </c>
      <c r="Q39" s="84">
        <v>40</v>
      </c>
      <c r="R39" s="84">
        <f t="shared" si="19"/>
        <v>144000000</v>
      </c>
      <c r="S39" s="85">
        <f t="shared" si="20"/>
        <v>119056500</v>
      </c>
      <c r="T39" s="87"/>
    </row>
    <row r="40" spans="1:24" s="86" customFormat="1" x14ac:dyDescent="0.3">
      <c r="A40" s="78">
        <v>25</v>
      </c>
      <c r="B40" s="79" t="s">
        <v>42</v>
      </c>
      <c r="C40" s="80">
        <f>'[3]tema tana'!$J$26</f>
        <v>529221326</v>
      </c>
      <c r="D40" s="82">
        <v>12538874</v>
      </c>
      <c r="E40" s="82">
        <v>541760200</v>
      </c>
      <c r="F40" s="82">
        <v>21122353</v>
      </c>
      <c r="G40" s="82">
        <f t="shared" si="22"/>
        <v>20400000</v>
      </c>
      <c r="H40" s="82">
        <f t="shared" si="23"/>
        <v>722353</v>
      </c>
      <c r="I40" s="82">
        <f t="shared" si="15"/>
        <v>562882553</v>
      </c>
      <c r="J40" s="82">
        <v>6334050</v>
      </c>
      <c r="K40" s="83">
        <v>686448000</v>
      </c>
      <c r="L40" s="82">
        <f t="shared" si="21"/>
        <v>1255664603</v>
      </c>
      <c r="M40" s="82">
        <v>541760200</v>
      </c>
      <c r="N40" s="84">
        <f t="shared" si="16"/>
        <v>514836000</v>
      </c>
      <c r="O40" s="84">
        <f t="shared" si="17"/>
        <v>171612000</v>
      </c>
      <c r="P40" s="84">
        <f t="shared" si="18"/>
        <v>205934400</v>
      </c>
      <c r="Q40" s="84">
        <v>20</v>
      </c>
      <c r="R40" s="84">
        <f t="shared" si="19"/>
        <v>72000000</v>
      </c>
      <c r="S40" s="85">
        <f t="shared" si="20"/>
        <v>99612000</v>
      </c>
      <c r="T40" s="87"/>
      <c r="U40" s="87"/>
      <c r="V40" s="87"/>
    </row>
    <row r="41" spans="1:24" s="86" customFormat="1" x14ac:dyDescent="0.3">
      <c r="A41" s="78">
        <v>26</v>
      </c>
      <c r="B41" s="79" t="s">
        <v>43</v>
      </c>
      <c r="C41" s="80">
        <f>'[3]UBU RAYA'!$J$27</f>
        <v>563488370</v>
      </c>
      <c r="D41" s="82">
        <v>10338230</v>
      </c>
      <c r="E41" s="82">
        <v>573826600</v>
      </c>
      <c r="F41" s="82">
        <v>21122353</v>
      </c>
      <c r="G41" s="82">
        <f t="shared" si="22"/>
        <v>20400000</v>
      </c>
      <c r="H41" s="82">
        <f t="shared" si="23"/>
        <v>722353</v>
      </c>
      <c r="I41" s="82">
        <f t="shared" si="15"/>
        <v>594948953</v>
      </c>
      <c r="J41" s="82">
        <v>6334050</v>
      </c>
      <c r="K41" s="83">
        <v>966837000</v>
      </c>
      <c r="L41" s="82">
        <f t="shared" si="21"/>
        <v>1568120003</v>
      </c>
      <c r="M41" s="82">
        <v>573826600</v>
      </c>
      <c r="N41" s="84">
        <f t="shared" si="16"/>
        <v>725127750</v>
      </c>
      <c r="O41" s="84">
        <f t="shared" si="17"/>
        <v>241709250</v>
      </c>
      <c r="P41" s="84">
        <f t="shared" si="18"/>
        <v>290051100</v>
      </c>
      <c r="Q41" s="84">
        <v>30</v>
      </c>
      <c r="R41" s="84">
        <f t="shared" si="19"/>
        <v>108000000</v>
      </c>
      <c r="S41" s="85">
        <f t="shared" si="20"/>
        <v>133709250</v>
      </c>
    </row>
    <row r="42" spans="1:24" s="86" customFormat="1" x14ac:dyDescent="0.3">
      <c r="A42" s="78">
        <v>27</v>
      </c>
      <c r="B42" s="79" t="s">
        <v>44</v>
      </c>
      <c r="C42" s="80">
        <f>[3]manola!$J$28</f>
        <v>501021326</v>
      </c>
      <c r="D42" s="82">
        <v>27538874</v>
      </c>
      <c r="E42" s="82">
        <v>528560200</v>
      </c>
      <c r="F42" s="82">
        <v>21122353</v>
      </c>
      <c r="G42" s="82">
        <f t="shared" si="22"/>
        <v>20400000</v>
      </c>
      <c r="H42" s="82">
        <f t="shared" si="23"/>
        <v>722353</v>
      </c>
      <c r="I42" s="82">
        <f t="shared" si="15"/>
        <v>549682553</v>
      </c>
      <c r="J42" s="82">
        <v>6334050</v>
      </c>
      <c r="K42" s="83">
        <v>959077000</v>
      </c>
      <c r="L42" s="82">
        <f t="shared" si="21"/>
        <v>1515093603</v>
      </c>
      <c r="M42" s="82">
        <v>528560200</v>
      </c>
      <c r="N42" s="84">
        <f t="shared" si="16"/>
        <v>719307750</v>
      </c>
      <c r="O42" s="84">
        <f t="shared" si="17"/>
        <v>239769250</v>
      </c>
      <c r="P42" s="84">
        <f t="shared" si="18"/>
        <v>287723100</v>
      </c>
      <c r="Q42" s="84">
        <v>50</v>
      </c>
      <c r="R42" s="84">
        <f t="shared" si="19"/>
        <v>180000000</v>
      </c>
      <c r="S42" s="85">
        <f t="shared" si="20"/>
        <v>59769250</v>
      </c>
    </row>
    <row r="43" spans="1:24" s="86" customFormat="1" x14ac:dyDescent="0.3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78"/>
      <c r="O43" s="78"/>
      <c r="P43" s="78"/>
      <c r="Q43" s="78"/>
      <c r="R43" s="78"/>
      <c r="S43" s="94"/>
    </row>
    <row r="44" spans="1:24" s="86" customFormat="1" ht="15.6" x14ac:dyDescent="0.3">
      <c r="A44" s="101" t="s">
        <v>221</v>
      </c>
      <c r="B44" s="102" t="s">
        <v>82</v>
      </c>
      <c r="C44" s="96">
        <f>SUM(C45:C58)</f>
        <v>7965503092</v>
      </c>
      <c r="D44" s="97">
        <f t="shared" ref="D44:K44" si="24">SUM(D45:D58)</f>
        <v>231930048</v>
      </c>
      <c r="E44" s="97">
        <f>SUM(E45:E58)</f>
        <v>8185109600</v>
      </c>
      <c r="F44" s="97">
        <f>SUM(F45:F58)</f>
        <v>295712942</v>
      </c>
      <c r="G44" s="97">
        <f>SUM(G45:G58)</f>
        <v>265200000</v>
      </c>
      <c r="H44" s="97">
        <f>SUM(H45:H58)</f>
        <v>9390589</v>
      </c>
      <c r="I44" s="97">
        <f>SUM(I45:I58)</f>
        <v>8480822542</v>
      </c>
      <c r="J44" s="97">
        <f t="shared" si="24"/>
        <v>88676700</v>
      </c>
      <c r="K44" s="97">
        <f t="shared" si="24"/>
        <v>11796321000</v>
      </c>
      <c r="L44" s="97">
        <f>SUM(L45:L58)</f>
        <v>20365820242</v>
      </c>
      <c r="M44" s="97">
        <f t="shared" ref="M44" si="25">SUM(M45:M58)</f>
        <v>8185109600</v>
      </c>
      <c r="N44" s="98">
        <f>SUM(N45:N58)</f>
        <v>8847240750</v>
      </c>
      <c r="O44" s="98">
        <f>SUM(O45:O58)</f>
        <v>2949080250</v>
      </c>
      <c r="P44" s="98">
        <f t="shared" ref="P44:S44" si="26">SUM(P45:P58)</f>
        <v>3538896300</v>
      </c>
      <c r="Q44" s="98">
        <f t="shared" si="26"/>
        <v>457</v>
      </c>
      <c r="R44" s="98">
        <f>SUM(R45:R58)</f>
        <v>1645200000</v>
      </c>
      <c r="S44" s="98">
        <f t="shared" si="26"/>
        <v>1303880250</v>
      </c>
    </row>
    <row r="45" spans="1:24" s="86" customFormat="1" x14ac:dyDescent="0.3">
      <c r="A45" s="103">
        <v>28</v>
      </c>
      <c r="B45" s="104" t="s">
        <v>45</v>
      </c>
      <c r="C45" s="80">
        <f>[4]Katikuluku!$J$29</f>
        <v>591088370</v>
      </c>
      <c r="D45" s="82">
        <v>15588230</v>
      </c>
      <c r="E45" s="82">
        <v>606676600</v>
      </c>
      <c r="F45" s="82">
        <v>21122353</v>
      </c>
      <c r="G45" s="82">
        <f t="shared" ref="G45:G58" si="27">17400000+3000000</f>
        <v>20400000</v>
      </c>
      <c r="H45" s="82">
        <f>F45-G45</f>
        <v>722353</v>
      </c>
      <c r="I45" s="82">
        <f t="shared" ref="I45:I58" si="28">E45+F45</f>
        <v>627798953</v>
      </c>
      <c r="J45" s="82">
        <v>6334050</v>
      </c>
      <c r="K45" s="83">
        <v>957025000</v>
      </c>
      <c r="L45" s="82">
        <f>SUM(I45:K45)</f>
        <v>1591158003</v>
      </c>
      <c r="M45" s="82">
        <v>606676600</v>
      </c>
      <c r="N45" s="84">
        <f t="shared" ref="N45:N58" si="29">K45*75%</f>
        <v>717768750</v>
      </c>
      <c r="O45" s="84">
        <f t="shared" ref="O45:O58" si="30">K45-N45</f>
        <v>239256250</v>
      </c>
      <c r="P45" s="84">
        <f t="shared" ref="P45:P58" si="31">N45*40%</f>
        <v>287107500</v>
      </c>
      <c r="Q45" s="84">
        <v>27</v>
      </c>
      <c r="R45" s="84">
        <f t="shared" ref="R45:R58" si="32">Q45*3600000</f>
        <v>97200000</v>
      </c>
      <c r="S45" s="85">
        <f t="shared" ref="S45:S58" si="33">O45-R45</f>
        <v>142056250</v>
      </c>
    </row>
    <row r="46" spans="1:24" s="86" customFormat="1" x14ac:dyDescent="0.3">
      <c r="A46" s="103">
        <v>29</v>
      </c>
      <c r="B46" s="104" t="s">
        <v>46</v>
      </c>
      <c r="C46" s="80">
        <f>'[4]Hupu Mada'!$J$27</f>
        <v>601888370</v>
      </c>
      <c r="D46" s="82">
        <v>6161770</v>
      </c>
      <c r="E46" s="82">
        <v>595726600</v>
      </c>
      <c r="F46" s="82">
        <v>21122353</v>
      </c>
      <c r="G46" s="82"/>
      <c r="H46" s="82"/>
      <c r="I46" s="82">
        <f t="shared" si="28"/>
        <v>616848953</v>
      </c>
      <c r="J46" s="82">
        <v>6334050</v>
      </c>
      <c r="K46" s="83">
        <v>957511000</v>
      </c>
      <c r="L46" s="82">
        <f t="shared" ref="L46:L58" si="34">SUM(I46:K46)</f>
        <v>1580694003</v>
      </c>
      <c r="M46" s="82">
        <v>595726600</v>
      </c>
      <c r="N46" s="84">
        <f t="shared" si="29"/>
        <v>718133250</v>
      </c>
      <c r="O46" s="84">
        <f t="shared" si="30"/>
        <v>239377750</v>
      </c>
      <c r="P46" s="84">
        <f t="shared" si="31"/>
        <v>287253300</v>
      </c>
      <c r="Q46" s="84">
        <v>27</v>
      </c>
      <c r="R46" s="84">
        <f t="shared" si="32"/>
        <v>97200000</v>
      </c>
      <c r="S46" s="85">
        <f t="shared" si="33"/>
        <v>142177750</v>
      </c>
    </row>
    <row r="47" spans="1:24" s="86" customFormat="1" x14ac:dyDescent="0.3">
      <c r="A47" s="103">
        <v>30</v>
      </c>
      <c r="B47" s="104" t="s">
        <v>47</v>
      </c>
      <c r="C47" s="80">
        <f>[4]Praibakul!$J$26</f>
        <v>573088370</v>
      </c>
      <c r="D47" s="82">
        <v>17838230</v>
      </c>
      <c r="E47" s="82">
        <v>590926600</v>
      </c>
      <c r="F47" s="82">
        <v>21122353</v>
      </c>
      <c r="G47" s="82">
        <f t="shared" si="27"/>
        <v>20400000</v>
      </c>
      <c r="H47" s="82">
        <f>F47-G47</f>
        <v>722353</v>
      </c>
      <c r="I47" s="82">
        <f t="shared" si="28"/>
        <v>612048953</v>
      </c>
      <c r="J47" s="82">
        <v>6334050</v>
      </c>
      <c r="K47" s="83">
        <v>801100000</v>
      </c>
      <c r="L47" s="82">
        <f t="shared" si="34"/>
        <v>1419483003</v>
      </c>
      <c r="M47" s="82">
        <v>590926600</v>
      </c>
      <c r="N47" s="84">
        <f t="shared" si="29"/>
        <v>600825000</v>
      </c>
      <c r="O47" s="84">
        <f t="shared" si="30"/>
        <v>200275000</v>
      </c>
      <c r="P47" s="84">
        <f t="shared" si="31"/>
        <v>240330000</v>
      </c>
      <c r="Q47" s="84">
        <v>24</v>
      </c>
      <c r="R47" s="84">
        <f t="shared" si="32"/>
        <v>86400000</v>
      </c>
      <c r="S47" s="85">
        <f t="shared" si="33"/>
        <v>113875000</v>
      </c>
    </row>
    <row r="48" spans="1:24" s="86" customFormat="1" x14ac:dyDescent="0.3">
      <c r="A48" s="103">
        <v>31</v>
      </c>
      <c r="B48" s="104" t="s">
        <v>48</v>
      </c>
      <c r="C48" s="80">
        <f>[4]Hobawawi!$I$28</f>
        <v>583888370</v>
      </c>
      <c r="D48" s="82">
        <v>7938230</v>
      </c>
      <c r="E48" s="82">
        <v>591826600</v>
      </c>
      <c r="F48" s="82">
        <v>21122353</v>
      </c>
      <c r="G48" s="82">
        <f t="shared" si="27"/>
        <v>20400000</v>
      </c>
      <c r="H48" s="82">
        <f>F48-G48</f>
        <v>722353</v>
      </c>
      <c r="I48" s="82">
        <f t="shared" si="28"/>
        <v>612948953</v>
      </c>
      <c r="J48" s="82">
        <v>6334050</v>
      </c>
      <c r="K48" s="83">
        <v>817107000</v>
      </c>
      <c r="L48" s="82">
        <f t="shared" si="34"/>
        <v>1436390003</v>
      </c>
      <c r="M48" s="82">
        <v>591826600</v>
      </c>
      <c r="N48" s="84">
        <f t="shared" si="29"/>
        <v>612830250</v>
      </c>
      <c r="O48" s="84">
        <f t="shared" si="30"/>
        <v>204276750</v>
      </c>
      <c r="P48" s="84">
        <f t="shared" si="31"/>
        <v>245132100</v>
      </c>
      <c r="Q48" s="84">
        <v>43</v>
      </c>
      <c r="R48" s="84">
        <f t="shared" si="32"/>
        <v>154800000</v>
      </c>
      <c r="S48" s="85">
        <f t="shared" si="33"/>
        <v>49476750</v>
      </c>
    </row>
    <row r="49" spans="1:20" s="86" customFormat="1" x14ac:dyDescent="0.3">
      <c r="A49" s="103">
        <v>32</v>
      </c>
      <c r="B49" s="104" t="s">
        <v>49</v>
      </c>
      <c r="C49" s="80">
        <f>[4]Waihura!$J$28</f>
        <v>576088370</v>
      </c>
      <c r="D49" s="82">
        <v>31338230</v>
      </c>
      <c r="E49" s="82">
        <v>607426600</v>
      </c>
      <c r="F49" s="82">
        <v>21122353</v>
      </c>
      <c r="G49" s="82">
        <f t="shared" si="27"/>
        <v>20400000</v>
      </c>
      <c r="H49" s="82">
        <f t="shared" ref="H49:H58" si="35">F49-G49</f>
        <v>722353</v>
      </c>
      <c r="I49" s="82">
        <f t="shared" si="28"/>
        <v>628548953</v>
      </c>
      <c r="J49" s="82">
        <v>6334050</v>
      </c>
      <c r="K49" s="83">
        <v>827941000</v>
      </c>
      <c r="L49" s="82">
        <f t="shared" si="34"/>
        <v>1462824003</v>
      </c>
      <c r="M49" s="82">
        <v>607426600</v>
      </c>
      <c r="N49" s="84">
        <f t="shared" si="29"/>
        <v>620955750</v>
      </c>
      <c r="O49" s="84">
        <f t="shared" si="30"/>
        <v>206985250</v>
      </c>
      <c r="P49" s="84">
        <f t="shared" si="31"/>
        <v>248382300</v>
      </c>
      <c r="Q49" s="84">
        <v>23</v>
      </c>
      <c r="R49" s="84">
        <f t="shared" si="32"/>
        <v>82800000</v>
      </c>
      <c r="S49" s="85">
        <f t="shared" si="33"/>
        <v>124185250</v>
      </c>
    </row>
    <row r="50" spans="1:20" s="86" customFormat="1" x14ac:dyDescent="0.3">
      <c r="A50" s="103">
        <v>33</v>
      </c>
      <c r="B50" s="104" t="s">
        <v>50</v>
      </c>
      <c r="C50" s="80">
        <f>[4]Pahola!$J$26</f>
        <v>567688370</v>
      </c>
      <c r="D50" s="82">
        <v>18138230</v>
      </c>
      <c r="E50" s="82">
        <v>585826600</v>
      </c>
      <c r="F50" s="82">
        <v>21122353</v>
      </c>
      <c r="G50" s="82">
        <f t="shared" si="27"/>
        <v>20400000</v>
      </c>
      <c r="H50" s="82">
        <f t="shared" si="35"/>
        <v>722353</v>
      </c>
      <c r="I50" s="82">
        <f t="shared" si="28"/>
        <v>606948953</v>
      </c>
      <c r="J50" s="82">
        <v>6334050</v>
      </c>
      <c r="K50" s="83">
        <v>991758000</v>
      </c>
      <c r="L50" s="82">
        <f t="shared" si="34"/>
        <v>1605041003</v>
      </c>
      <c r="M50" s="82">
        <v>585826600</v>
      </c>
      <c r="N50" s="84">
        <f t="shared" si="29"/>
        <v>743818500</v>
      </c>
      <c r="O50" s="84">
        <f t="shared" si="30"/>
        <v>247939500</v>
      </c>
      <c r="P50" s="84">
        <f t="shared" si="31"/>
        <v>297527400</v>
      </c>
      <c r="Q50" s="84">
        <v>31</v>
      </c>
      <c r="R50" s="84">
        <f t="shared" si="32"/>
        <v>111600000</v>
      </c>
      <c r="S50" s="85">
        <f t="shared" si="33"/>
        <v>136339500</v>
      </c>
    </row>
    <row r="51" spans="1:20" s="86" customFormat="1" x14ac:dyDescent="0.3">
      <c r="A51" s="103">
        <v>34</v>
      </c>
      <c r="B51" s="104" t="s">
        <v>51</v>
      </c>
      <c r="C51" s="80">
        <f>'[4]Bali Loku'!$J$29</f>
        <v>591688370</v>
      </c>
      <c r="D51" s="82">
        <v>2838230</v>
      </c>
      <c r="E51" s="82">
        <v>594526600</v>
      </c>
      <c r="F51" s="82">
        <v>21122353</v>
      </c>
      <c r="G51" s="82">
        <f t="shared" si="27"/>
        <v>20400000</v>
      </c>
      <c r="H51" s="82">
        <f t="shared" si="35"/>
        <v>722353</v>
      </c>
      <c r="I51" s="82">
        <f t="shared" si="28"/>
        <v>615648953</v>
      </c>
      <c r="J51" s="82">
        <v>6334050</v>
      </c>
      <c r="K51" s="83">
        <v>900588000</v>
      </c>
      <c r="L51" s="82">
        <f t="shared" si="34"/>
        <v>1522571003</v>
      </c>
      <c r="M51" s="82">
        <v>594526600</v>
      </c>
      <c r="N51" s="84">
        <f t="shared" si="29"/>
        <v>675441000</v>
      </c>
      <c r="O51" s="84">
        <f t="shared" si="30"/>
        <v>225147000</v>
      </c>
      <c r="P51" s="84">
        <f t="shared" si="31"/>
        <v>270176400</v>
      </c>
      <c r="Q51" s="84">
        <v>50</v>
      </c>
      <c r="R51" s="84">
        <f t="shared" si="32"/>
        <v>180000000</v>
      </c>
      <c r="S51" s="85">
        <f t="shared" si="33"/>
        <v>45147000</v>
      </c>
    </row>
    <row r="52" spans="1:20" s="86" customFormat="1" x14ac:dyDescent="0.3">
      <c r="A52" s="103">
        <v>35</v>
      </c>
      <c r="B52" s="104" t="s">
        <v>52</v>
      </c>
      <c r="C52" s="80">
        <f>'[4]Tara Manu'!$J$26</f>
        <v>555088370</v>
      </c>
      <c r="D52" s="82">
        <v>25158230</v>
      </c>
      <c r="E52" s="82">
        <v>580246600</v>
      </c>
      <c r="F52" s="82">
        <v>21122353</v>
      </c>
      <c r="G52" s="82">
        <f t="shared" si="27"/>
        <v>20400000</v>
      </c>
      <c r="H52" s="82">
        <f t="shared" si="35"/>
        <v>722353</v>
      </c>
      <c r="I52" s="82">
        <f t="shared" si="28"/>
        <v>601368953</v>
      </c>
      <c r="J52" s="82">
        <v>6334050</v>
      </c>
      <c r="K52" s="83">
        <v>893407000</v>
      </c>
      <c r="L52" s="82">
        <f t="shared" si="34"/>
        <v>1501110003</v>
      </c>
      <c r="M52" s="82">
        <v>580246600</v>
      </c>
      <c r="N52" s="84">
        <f t="shared" si="29"/>
        <v>670055250</v>
      </c>
      <c r="O52" s="84">
        <f t="shared" si="30"/>
        <v>223351750</v>
      </c>
      <c r="P52" s="84">
        <f t="shared" si="31"/>
        <v>268022100</v>
      </c>
      <c r="Q52" s="84">
        <v>25</v>
      </c>
      <c r="R52" s="84">
        <f t="shared" si="32"/>
        <v>90000000</v>
      </c>
      <c r="S52" s="85">
        <f t="shared" si="33"/>
        <v>133351750</v>
      </c>
    </row>
    <row r="53" spans="1:20" s="86" customFormat="1" x14ac:dyDescent="0.3">
      <c r="A53" s="103">
        <v>36</v>
      </c>
      <c r="B53" s="104" t="s">
        <v>53</v>
      </c>
      <c r="C53" s="80">
        <f>[4]Mamodu!$J$29</f>
        <v>566488370</v>
      </c>
      <c r="D53" s="82">
        <v>16938230</v>
      </c>
      <c r="E53" s="82">
        <v>583426600</v>
      </c>
      <c r="F53" s="82">
        <v>21122353</v>
      </c>
      <c r="G53" s="82">
        <f t="shared" si="27"/>
        <v>20400000</v>
      </c>
      <c r="H53" s="82">
        <f t="shared" si="35"/>
        <v>722353</v>
      </c>
      <c r="I53" s="82">
        <f t="shared" si="28"/>
        <v>604548953</v>
      </c>
      <c r="J53" s="82">
        <v>6334050</v>
      </c>
      <c r="K53" s="83">
        <v>758049000</v>
      </c>
      <c r="L53" s="82">
        <f t="shared" si="34"/>
        <v>1368932003</v>
      </c>
      <c r="M53" s="82">
        <v>583426600</v>
      </c>
      <c r="N53" s="84">
        <f t="shared" si="29"/>
        <v>568536750</v>
      </c>
      <c r="O53" s="84">
        <f t="shared" si="30"/>
        <v>189512250</v>
      </c>
      <c r="P53" s="84">
        <f t="shared" si="31"/>
        <v>227414700</v>
      </c>
      <c r="Q53" s="84">
        <v>22</v>
      </c>
      <c r="R53" s="84">
        <f t="shared" si="32"/>
        <v>79200000</v>
      </c>
      <c r="S53" s="85">
        <f t="shared" si="33"/>
        <v>110312250</v>
      </c>
    </row>
    <row r="54" spans="1:20" s="86" customFormat="1" x14ac:dyDescent="0.3">
      <c r="A54" s="103">
        <v>37</v>
      </c>
      <c r="B54" s="104" t="s">
        <v>54</v>
      </c>
      <c r="C54" s="80">
        <f>[4]Rua!$J$28</f>
        <v>575488370</v>
      </c>
      <c r="D54" s="82">
        <v>13938230</v>
      </c>
      <c r="E54" s="82">
        <v>589426600</v>
      </c>
      <c r="F54" s="82">
        <v>21122353</v>
      </c>
      <c r="G54" s="82">
        <f t="shared" si="27"/>
        <v>20400000</v>
      </c>
      <c r="H54" s="82">
        <f t="shared" si="35"/>
        <v>722353</v>
      </c>
      <c r="I54" s="82">
        <f t="shared" si="28"/>
        <v>610548953</v>
      </c>
      <c r="J54" s="82">
        <v>6334050</v>
      </c>
      <c r="K54" s="83">
        <v>792577000</v>
      </c>
      <c r="L54" s="82">
        <f t="shared" si="34"/>
        <v>1409460003</v>
      </c>
      <c r="M54" s="82">
        <v>589426600</v>
      </c>
      <c r="N54" s="84">
        <f t="shared" si="29"/>
        <v>594432750</v>
      </c>
      <c r="O54" s="84">
        <f t="shared" si="30"/>
        <v>198144250</v>
      </c>
      <c r="P54" s="84">
        <f t="shared" si="31"/>
        <v>237773100</v>
      </c>
      <c r="Q54" s="84">
        <v>55</v>
      </c>
      <c r="R54" s="84">
        <f t="shared" si="32"/>
        <v>198000000</v>
      </c>
      <c r="S54" s="85">
        <f t="shared" si="33"/>
        <v>144250</v>
      </c>
    </row>
    <row r="55" spans="1:20" s="86" customFormat="1" x14ac:dyDescent="0.3">
      <c r="A55" s="103">
        <v>38</v>
      </c>
      <c r="B55" s="104" t="s">
        <v>55</v>
      </c>
      <c r="C55" s="80">
        <f>[4]Rewarara!$J$26</f>
        <v>526821326</v>
      </c>
      <c r="D55" s="82">
        <v>8338874</v>
      </c>
      <c r="E55" s="82">
        <v>535160200</v>
      </c>
      <c r="F55" s="82">
        <v>21122353</v>
      </c>
      <c r="G55" s="82">
        <f t="shared" si="27"/>
        <v>20400000</v>
      </c>
      <c r="H55" s="82">
        <f t="shared" si="35"/>
        <v>722353</v>
      </c>
      <c r="I55" s="82">
        <f t="shared" si="28"/>
        <v>556282553</v>
      </c>
      <c r="J55" s="82">
        <v>6334050</v>
      </c>
      <c r="K55" s="83">
        <v>739783000</v>
      </c>
      <c r="L55" s="82">
        <f t="shared" si="34"/>
        <v>1302399603</v>
      </c>
      <c r="M55" s="82">
        <v>535160200</v>
      </c>
      <c r="N55" s="84">
        <f t="shared" si="29"/>
        <v>554837250</v>
      </c>
      <c r="O55" s="84">
        <f t="shared" si="30"/>
        <v>184945750</v>
      </c>
      <c r="P55" s="84">
        <f t="shared" si="31"/>
        <v>221934900</v>
      </c>
      <c r="Q55" s="84">
        <v>25</v>
      </c>
      <c r="R55" s="84">
        <f t="shared" si="32"/>
        <v>90000000</v>
      </c>
      <c r="S55" s="85">
        <f t="shared" si="33"/>
        <v>94945750</v>
      </c>
    </row>
    <row r="56" spans="1:20" s="86" customFormat="1" x14ac:dyDescent="0.3">
      <c r="A56" s="103">
        <v>39</v>
      </c>
      <c r="B56" s="104" t="s">
        <v>56</v>
      </c>
      <c r="C56" s="80">
        <f>[4]Waimangoma!$I$28</f>
        <v>552688370</v>
      </c>
      <c r="D56" s="82">
        <v>33438230</v>
      </c>
      <c r="E56" s="82">
        <v>586126600</v>
      </c>
      <c r="F56" s="82">
        <v>21122353</v>
      </c>
      <c r="G56" s="82">
        <f t="shared" si="27"/>
        <v>20400000</v>
      </c>
      <c r="H56" s="82">
        <f t="shared" si="35"/>
        <v>722353</v>
      </c>
      <c r="I56" s="82">
        <f t="shared" si="28"/>
        <v>607248953</v>
      </c>
      <c r="J56" s="82">
        <v>6334050</v>
      </c>
      <c r="K56" s="83">
        <v>914210000</v>
      </c>
      <c r="L56" s="82">
        <f t="shared" si="34"/>
        <v>1527793003</v>
      </c>
      <c r="M56" s="82">
        <v>586126600</v>
      </c>
      <c r="N56" s="84">
        <f t="shared" si="29"/>
        <v>685657500</v>
      </c>
      <c r="O56" s="84">
        <f t="shared" si="30"/>
        <v>228552500</v>
      </c>
      <c r="P56" s="84">
        <f t="shared" si="31"/>
        <v>274263000</v>
      </c>
      <c r="Q56" s="84">
        <v>63</v>
      </c>
      <c r="R56" s="84">
        <f t="shared" si="32"/>
        <v>226800000</v>
      </c>
      <c r="S56" s="85">
        <f t="shared" si="33"/>
        <v>1752500</v>
      </c>
    </row>
    <row r="57" spans="1:20" s="86" customFormat="1" x14ac:dyDescent="0.3">
      <c r="A57" s="103">
        <v>40</v>
      </c>
      <c r="B57" s="104" t="s">
        <v>57</v>
      </c>
      <c r="C57" s="80">
        <f>[4]Anawolu!$J$27</f>
        <v>535821326</v>
      </c>
      <c r="D57" s="82">
        <v>17938874</v>
      </c>
      <c r="E57" s="82">
        <v>553760200</v>
      </c>
      <c r="F57" s="82">
        <v>21122353</v>
      </c>
      <c r="G57" s="82">
        <f t="shared" si="27"/>
        <v>20400000</v>
      </c>
      <c r="H57" s="82">
        <f t="shared" si="35"/>
        <v>722353</v>
      </c>
      <c r="I57" s="82">
        <f t="shared" si="28"/>
        <v>574882553</v>
      </c>
      <c r="J57" s="82">
        <v>6334050</v>
      </c>
      <c r="K57" s="83">
        <v>718281000</v>
      </c>
      <c r="L57" s="82">
        <f t="shared" si="34"/>
        <v>1299497603</v>
      </c>
      <c r="M57" s="82">
        <v>553760200</v>
      </c>
      <c r="N57" s="84">
        <f t="shared" si="29"/>
        <v>538710750</v>
      </c>
      <c r="O57" s="84">
        <f t="shared" si="30"/>
        <v>179570250</v>
      </c>
      <c r="P57" s="84">
        <f t="shared" si="31"/>
        <v>215484300</v>
      </c>
      <c r="Q57" s="84">
        <v>21</v>
      </c>
      <c r="R57" s="84">
        <f t="shared" si="32"/>
        <v>75600000</v>
      </c>
      <c r="S57" s="85">
        <f t="shared" si="33"/>
        <v>103970250</v>
      </c>
    </row>
    <row r="58" spans="1:20" s="86" customFormat="1" x14ac:dyDescent="0.3">
      <c r="A58" s="103">
        <v>41</v>
      </c>
      <c r="B58" s="104" t="s">
        <v>58</v>
      </c>
      <c r="C58" s="80">
        <f>[4]Parirara!$J$26</f>
        <v>567688370</v>
      </c>
      <c r="D58" s="82">
        <v>16338230</v>
      </c>
      <c r="E58" s="82">
        <v>584026600</v>
      </c>
      <c r="F58" s="82">
        <v>21122353</v>
      </c>
      <c r="G58" s="82">
        <f t="shared" si="27"/>
        <v>20400000</v>
      </c>
      <c r="H58" s="82">
        <f t="shared" si="35"/>
        <v>722353</v>
      </c>
      <c r="I58" s="82">
        <f t="shared" si="28"/>
        <v>605148953</v>
      </c>
      <c r="J58" s="82">
        <v>6334050</v>
      </c>
      <c r="K58" s="83">
        <v>726984000</v>
      </c>
      <c r="L58" s="82">
        <f t="shared" si="34"/>
        <v>1338467003</v>
      </c>
      <c r="M58" s="82">
        <v>584026600</v>
      </c>
      <c r="N58" s="84">
        <f t="shared" si="29"/>
        <v>545238000</v>
      </c>
      <c r="O58" s="84">
        <f t="shared" si="30"/>
        <v>181746000</v>
      </c>
      <c r="P58" s="84">
        <f t="shared" si="31"/>
        <v>218095200</v>
      </c>
      <c r="Q58" s="84">
        <v>21</v>
      </c>
      <c r="R58" s="84">
        <f t="shared" si="32"/>
        <v>75600000</v>
      </c>
      <c r="S58" s="85">
        <f t="shared" si="33"/>
        <v>106146000</v>
      </c>
    </row>
    <row r="59" spans="1:20" s="86" customFormat="1" x14ac:dyDescent="0.3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03"/>
      <c r="O59" s="103"/>
      <c r="P59" s="103"/>
      <c r="Q59" s="103"/>
      <c r="R59" s="103"/>
      <c r="S59" s="94"/>
    </row>
    <row r="60" spans="1:20" s="86" customFormat="1" ht="15.6" x14ac:dyDescent="0.3">
      <c r="A60" s="101" t="s">
        <v>222</v>
      </c>
      <c r="B60" s="102" t="s">
        <v>83</v>
      </c>
      <c r="C60" s="96">
        <f>SUM(C61:C71)</f>
        <v>6359772070</v>
      </c>
      <c r="D60" s="97">
        <f t="shared" ref="D60:K60" si="36">SUM(D61:D71)</f>
        <v>363260530</v>
      </c>
      <c r="E60" s="97">
        <f t="shared" si="36"/>
        <v>6703032600</v>
      </c>
      <c r="F60" s="97">
        <f t="shared" si="36"/>
        <v>232345883</v>
      </c>
      <c r="G60" s="97">
        <f t="shared" si="36"/>
        <v>102000000</v>
      </c>
      <c r="H60" s="97">
        <f t="shared" si="36"/>
        <v>3611765</v>
      </c>
      <c r="I60" s="97">
        <f>SUM(I61:I71)</f>
        <v>6935378483</v>
      </c>
      <c r="J60" s="97">
        <f t="shared" si="36"/>
        <v>69674550</v>
      </c>
      <c r="K60" s="97">
        <f t="shared" si="36"/>
        <v>10502726000</v>
      </c>
      <c r="L60" s="97">
        <f>SUM(L61:L71)</f>
        <v>17507779033</v>
      </c>
      <c r="M60" s="97">
        <f t="shared" ref="M60" si="37">SUM(M61:M71)</f>
        <v>6703032600</v>
      </c>
      <c r="N60" s="98">
        <f>SUM(N61:N71)</f>
        <v>7877044500</v>
      </c>
      <c r="O60" s="98">
        <f>SUM(O61:O71)</f>
        <v>2625681500</v>
      </c>
      <c r="P60" s="98">
        <f t="shared" ref="P60:S60" si="38">SUM(P61:P71)</f>
        <v>3150817800</v>
      </c>
      <c r="Q60" s="98">
        <f t="shared" si="38"/>
        <v>497</v>
      </c>
      <c r="R60" s="98">
        <f>SUM(R61:R71)</f>
        <v>1789200000</v>
      </c>
      <c r="S60" s="98">
        <f t="shared" si="38"/>
        <v>836481500</v>
      </c>
    </row>
    <row r="61" spans="1:20" s="86" customFormat="1" x14ac:dyDescent="0.3">
      <c r="A61" s="103">
        <v>42</v>
      </c>
      <c r="B61" s="104" t="s">
        <v>59</v>
      </c>
      <c r="C61" s="80">
        <f>'[5]PATIALA BAWA'!$J$26</f>
        <v>587788370</v>
      </c>
      <c r="D61" s="82">
        <v>43038230</v>
      </c>
      <c r="E61" s="82">
        <v>620826600</v>
      </c>
      <c r="F61" s="82">
        <v>21122353</v>
      </c>
      <c r="G61" s="82"/>
      <c r="H61" s="82"/>
      <c r="I61" s="82">
        <f t="shared" ref="I61:I71" si="39">E61+F61</f>
        <v>641948953</v>
      </c>
      <c r="J61" s="82">
        <v>6334050</v>
      </c>
      <c r="K61" s="83">
        <v>758354000</v>
      </c>
      <c r="L61" s="82">
        <f>SUM(I61:K61)</f>
        <v>1406637003</v>
      </c>
      <c r="M61" s="82">
        <v>620826600</v>
      </c>
      <c r="N61" s="84">
        <f t="shared" ref="N61:N71" si="40">K61*75%</f>
        <v>568765500</v>
      </c>
      <c r="O61" s="84">
        <f t="shared" ref="O61:O71" si="41">K61-N61</f>
        <v>189588500</v>
      </c>
      <c r="P61" s="84">
        <f t="shared" ref="P61:P71" si="42">N61*40%</f>
        <v>227506200</v>
      </c>
      <c r="Q61" s="84">
        <v>52</v>
      </c>
      <c r="R61" s="84">
        <f t="shared" ref="R61:R71" si="43">Q61*3600000</f>
        <v>187200000</v>
      </c>
      <c r="S61" s="85">
        <f t="shared" ref="S61:S71" si="44">O61-R61</f>
        <v>2388500</v>
      </c>
      <c r="T61" s="87"/>
    </row>
    <row r="62" spans="1:20" s="86" customFormat="1" x14ac:dyDescent="0.3">
      <c r="A62" s="103">
        <v>43</v>
      </c>
      <c r="B62" s="104" t="s">
        <v>60</v>
      </c>
      <c r="C62" s="80">
        <f>[6]WELIBO!$J$25</f>
        <v>621088370</v>
      </c>
      <c r="D62" s="82">
        <v>13638230</v>
      </c>
      <c r="E62" s="82">
        <v>624726600</v>
      </c>
      <c r="F62" s="82">
        <v>21122353</v>
      </c>
      <c r="G62" s="82"/>
      <c r="H62" s="82"/>
      <c r="I62" s="82">
        <f t="shared" si="39"/>
        <v>645848953</v>
      </c>
      <c r="J62" s="82">
        <v>6334050</v>
      </c>
      <c r="K62" s="83">
        <v>1141509000</v>
      </c>
      <c r="L62" s="82">
        <f t="shared" ref="L62:L71" si="45">SUM(I62:K62)</f>
        <v>1793692003</v>
      </c>
      <c r="M62" s="82">
        <v>624726600</v>
      </c>
      <c r="N62" s="84">
        <f t="shared" si="40"/>
        <v>856131750</v>
      </c>
      <c r="O62" s="84">
        <f t="shared" si="41"/>
        <v>285377250</v>
      </c>
      <c r="P62" s="84">
        <f t="shared" si="42"/>
        <v>342452700</v>
      </c>
      <c r="Q62" s="84">
        <v>55</v>
      </c>
      <c r="R62" s="84">
        <f t="shared" si="43"/>
        <v>198000000</v>
      </c>
      <c r="S62" s="85">
        <f t="shared" si="44"/>
        <v>87377250</v>
      </c>
      <c r="T62" s="87"/>
    </row>
    <row r="63" spans="1:20" s="86" customFormat="1" x14ac:dyDescent="0.3">
      <c r="A63" s="103">
        <v>44</v>
      </c>
      <c r="B63" s="104" t="s">
        <v>61</v>
      </c>
      <c r="C63" s="80">
        <f>'[6]LABOYA BAWA'!$J$22</f>
        <v>563488370</v>
      </c>
      <c r="D63" s="82">
        <v>36738230</v>
      </c>
      <c r="E63" s="82">
        <v>600226600</v>
      </c>
      <c r="F63" s="82">
        <v>21122353</v>
      </c>
      <c r="G63" s="82">
        <f t="shared" ref="G63:G64" si="46">17400000+3000000</f>
        <v>20400000</v>
      </c>
      <c r="H63" s="82">
        <f>F63-G63</f>
        <v>722353</v>
      </c>
      <c r="I63" s="82">
        <f t="shared" si="39"/>
        <v>621348953</v>
      </c>
      <c r="J63" s="82">
        <v>6334050</v>
      </c>
      <c r="K63" s="83">
        <v>826377000</v>
      </c>
      <c r="L63" s="82">
        <f t="shared" si="45"/>
        <v>1454060003</v>
      </c>
      <c r="M63" s="82">
        <v>600226600</v>
      </c>
      <c r="N63" s="84">
        <f t="shared" si="40"/>
        <v>619782750</v>
      </c>
      <c r="O63" s="84">
        <f t="shared" si="41"/>
        <v>206594250</v>
      </c>
      <c r="P63" s="84">
        <f t="shared" si="42"/>
        <v>247913100</v>
      </c>
      <c r="Q63" s="84">
        <v>39</v>
      </c>
      <c r="R63" s="84">
        <f t="shared" si="43"/>
        <v>140400000</v>
      </c>
      <c r="S63" s="85">
        <f t="shared" si="44"/>
        <v>66194250</v>
      </c>
    </row>
    <row r="64" spans="1:20" s="86" customFormat="1" x14ac:dyDescent="0.3">
      <c r="A64" s="103">
        <v>45</v>
      </c>
      <c r="B64" s="104" t="s">
        <v>62</v>
      </c>
      <c r="C64" s="80">
        <f>'[6]WATU KARERE'!$J$25</f>
        <v>587488370</v>
      </c>
      <c r="D64" s="82">
        <v>33738230</v>
      </c>
      <c r="E64" s="82">
        <v>621226600</v>
      </c>
      <c r="F64" s="82">
        <v>21122353</v>
      </c>
      <c r="G64" s="82">
        <f t="shared" si="46"/>
        <v>20400000</v>
      </c>
      <c r="H64" s="82">
        <f>F64-G64</f>
        <v>722353</v>
      </c>
      <c r="I64" s="82">
        <f t="shared" si="39"/>
        <v>642348953</v>
      </c>
      <c r="J64" s="82">
        <v>6334050</v>
      </c>
      <c r="K64" s="83">
        <v>1128553000</v>
      </c>
      <c r="L64" s="82">
        <f t="shared" si="45"/>
        <v>1777236003</v>
      </c>
      <c r="M64" s="82">
        <v>621226600</v>
      </c>
      <c r="N64" s="84">
        <f t="shared" si="40"/>
        <v>846414750</v>
      </c>
      <c r="O64" s="84">
        <f t="shared" si="41"/>
        <v>282138250</v>
      </c>
      <c r="P64" s="84">
        <f t="shared" si="42"/>
        <v>338565900</v>
      </c>
      <c r="Q64" s="84">
        <v>65</v>
      </c>
      <c r="R64" s="84">
        <f t="shared" si="43"/>
        <v>234000000</v>
      </c>
      <c r="S64" s="85">
        <f t="shared" si="44"/>
        <v>48138250</v>
      </c>
    </row>
    <row r="65" spans="1:22" s="86" customFormat="1" x14ac:dyDescent="0.3">
      <c r="A65" s="103">
        <v>46</v>
      </c>
      <c r="B65" s="104" t="s">
        <v>63</v>
      </c>
      <c r="C65" s="80">
        <f>[6]KABUKARUDI!$J$26</f>
        <v>570088370</v>
      </c>
      <c r="D65" s="82">
        <v>31278230</v>
      </c>
      <c r="E65" s="82">
        <v>601366600</v>
      </c>
      <c r="F65" s="82">
        <v>21122353</v>
      </c>
      <c r="G65" s="82"/>
      <c r="H65" s="82"/>
      <c r="I65" s="82">
        <f t="shared" si="39"/>
        <v>622488953</v>
      </c>
      <c r="J65" s="82">
        <v>6334050</v>
      </c>
      <c r="K65" s="83">
        <v>892159000</v>
      </c>
      <c r="L65" s="82">
        <f t="shared" si="45"/>
        <v>1520982003</v>
      </c>
      <c r="M65" s="82">
        <v>601366600</v>
      </c>
      <c r="N65" s="84">
        <f t="shared" si="40"/>
        <v>669119250</v>
      </c>
      <c r="O65" s="84">
        <f t="shared" si="41"/>
        <v>223039750</v>
      </c>
      <c r="P65" s="84">
        <f t="shared" si="42"/>
        <v>267647700</v>
      </c>
      <c r="Q65" s="84">
        <v>31</v>
      </c>
      <c r="R65" s="84">
        <f t="shared" si="43"/>
        <v>111600000</v>
      </c>
      <c r="S65" s="85">
        <f t="shared" si="44"/>
        <v>111439750</v>
      </c>
    </row>
    <row r="66" spans="1:22" s="86" customFormat="1" x14ac:dyDescent="0.3">
      <c r="A66" s="103">
        <v>47</v>
      </c>
      <c r="B66" s="104" t="s">
        <v>64</v>
      </c>
      <c r="C66" s="80">
        <f>[5]RAJAKA!$I$24</f>
        <v>561088370</v>
      </c>
      <c r="D66" s="82">
        <v>50238230</v>
      </c>
      <c r="E66" s="82">
        <v>611326600</v>
      </c>
      <c r="F66" s="82">
        <v>21122353</v>
      </c>
      <c r="G66" s="82"/>
      <c r="H66" s="82"/>
      <c r="I66" s="82">
        <f t="shared" si="39"/>
        <v>632448953</v>
      </c>
      <c r="J66" s="82">
        <v>6334050</v>
      </c>
      <c r="K66" s="83">
        <v>980412000</v>
      </c>
      <c r="L66" s="82">
        <f t="shared" si="45"/>
        <v>1619195003</v>
      </c>
      <c r="M66" s="82">
        <v>611326600</v>
      </c>
      <c r="N66" s="84">
        <f t="shared" si="40"/>
        <v>735309000</v>
      </c>
      <c r="O66" s="84">
        <f t="shared" si="41"/>
        <v>245103000</v>
      </c>
      <c r="P66" s="84">
        <f t="shared" si="42"/>
        <v>294123600</v>
      </c>
      <c r="Q66" s="84">
        <v>30</v>
      </c>
      <c r="R66" s="84">
        <f t="shared" si="43"/>
        <v>108000000</v>
      </c>
      <c r="S66" s="85">
        <f t="shared" si="44"/>
        <v>137103000</v>
      </c>
      <c r="T66" s="87"/>
      <c r="U66" s="87"/>
      <c r="V66" s="87"/>
    </row>
    <row r="67" spans="1:22" s="86" customFormat="1" x14ac:dyDescent="0.3">
      <c r="A67" s="103">
        <v>48</v>
      </c>
      <c r="B67" s="104" t="s">
        <v>65</v>
      </c>
      <c r="C67" s="80">
        <f>[6]SODANA!$J$25</f>
        <v>564088370</v>
      </c>
      <c r="D67" s="82">
        <v>38538230</v>
      </c>
      <c r="E67" s="82">
        <v>602626600</v>
      </c>
      <c r="F67" s="82">
        <v>21122353</v>
      </c>
      <c r="G67" s="82"/>
      <c r="H67" s="82"/>
      <c r="I67" s="82">
        <f t="shared" si="39"/>
        <v>623748953</v>
      </c>
      <c r="J67" s="82">
        <v>6334050</v>
      </c>
      <c r="K67" s="83">
        <v>892606000</v>
      </c>
      <c r="L67" s="82">
        <f t="shared" si="45"/>
        <v>1522689003</v>
      </c>
      <c r="M67" s="82">
        <v>602626600</v>
      </c>
      <c r="N67" s="84">
        <f t="shared" si="40"/>
        <v>669454500</v>
      </c>
      <c r="O67" s="84">
        <f t="shared" si="41"/>
        <v>223151500</v>
      </c>
      <c r="P67" s="84">
        <f t="shared" si="42"/>
        <v>267781800</v>
      </c>
      <c r="Q67" s="84">
        <v>28</v>
      </c>
      <c r="R67" s="84">
        <f t="shared" si="43"/>
        <v>100800000</v>
      </c>
      <c r="S67" s="85">
        <f t="shared" si="44"/>
        <v>122351500</v>
      </c>
    </row>
    <row r="68" spans="1:22" s="86" customFormat="1" x14ac:dyDescent="0.3">
      <c r="A68" s="103">
        <v>49</v>
      </c>
      <c r="B68" s="104" t="s">
        <v>66</v>
      </c>
      <c r="C68" s="80">
        <f>'[6]LABOYA DETE'!$J$23</f>
        <v>604888370</v>
      </c>
      <c r="D68" s="82">
        <v>22338230</v>
      </c>
      <c r="E68" s="82">
        <v>627226600</v>
      </c>
      <c r="F68" s="82">
        <v>21122353</v>
      </c>
      <c r="G68" s="82">
        <f t="shared" ref="G68:G70" si="47">17400000+3000000</f>
        <v>20400000</v>
      </c>
      <c r="H68" s="82">
        <f>F68-G68</f>
        <v>722353</v>
      </c>
      <c r="I68" s="82">
        <f t="shared" si="39"/>
        <v>648348953</v>
      </c>
      <c r="J68" s="82">
        <v>6334050</v>
      </c>
      <c r="K68" s="83">
        <v>1163244000</v>
      </c>
      <c r="L68" s="82">
        <f t="shared" si="45"/>
        <v>1817927003</v>
      </c>
      <c r="M68" s="82">
        <v>627226600</v>
      </c>
      <c r="N68" s="84">
        <f t="shared" si="40"/>
        <v>872433000</v>
      </c>
      <c r="O68" s="84">
        <f t="shared" si="41"/>
        <v>290811000</v>
      </c>
      <c r="P68" s="84">
        <f t="shared" si="42"/>
        <v>348973200</v>
      </c>
      <c r="Q68" s="84">
        <v>33</v>
      </c>
      <c r="R68" s="84">
        <f t="shared" si="43"/>
        <v>118800000</v>
      </c>
      <c r="S68" s="85">
        <f t="shared" si="44"/>
        <v>172011000</v>
      </c>
    </row>
    <row r="69" spans="1:22" s="86" customFormat="1" x14ac:dyDescent="0.3">
      <c r="A69" s="103">
        <v>50</v>
      </c>
      <c r="B69" s="104" t="s">
        <v>67</v>
      </c>
      <c r="C69" s="80">
        <f>'[6]RINGU RARA'!$J$21</f>
        <v>555088370</v>
      </c>
      <c r="D69" s="82">
        <v>37338230</v>
      </c>
      <c r="E69" s="82">
        <v>592426600</v>
      </c>
      <c r="F69" s="82">
        <v>21122353</v>
      </c>
      <c r="G69" s="82">
        <f t="shared" si="47"/>
        <v>20400000</v>
      </c>
      <c r="H69" s="82">
        <f>F69-G69</f>
        <v>722353</v>
      </c>
      <c r="I69" s="82">
        <f t="shared" si="39"/>
        <v>613548953</v>
      </c>
      <c r="J69" s="82">
        <v>6334050</v>
      </c>
      <c r="K69" s="83">
        <v>908822000</v>
      </c>
      <c r="L69" s="82">
        <f t="shared" si="45"/>
        <v>1528705003</v>
      </c>
      <c r="M69" s="82">
        <v>592426600</v>
      </c>
      <c r="N69" s="84">
        <f t="shared" si="40"/>
        <v>681616500</v>
      </c>
      <c r="O69" s="84">
        <f t="shared" si="41"/>
        <v>227205500</v>
      </c>
      <c r="P69" s="84">
        <f t="shared" si="42"/>
        <v>272646600</v>
      </c>
      <c r="Q69" s="84">
        <v>63</v>
      </c>
      <c r="R69" s="84">
        <f t="shared" si="43"/>
        <v>226800000</v>
      </c>
      <c r="S69" s="85">
        <f t="shared" si="44"/>
        <v>405500</v>
      </c>
    </row>
    <row r="70" spans="1:22" s="86" customFormat="1" x14ac:dyDescent="0.3">
      <c r="A70" s="103">
        <v>51</v>
      </c>
      <c r="B70" s="104" t="s">
        <v>68</v>
      </c>
      <c r="C70" s="80">
        <f>[6]BODOHULA!$J$25</f>
        <v>587488370</v>
      </c>
      <c r="D70" s="82">
        <v>15138230</v>
      </c>
      <c r="E70" s="82">
        <v>602626600</v>
      </c>
      <c r="F70" s="82">
        <v>21122353</v>
      </c>
      <c r="G70" s="82">
        <f t="shared" si="47"/>
        <v>20400000</v>
      </c>
      <c r="H70" s="82">
        <f>F70-G70</f>
        <v>722353</v>
      </c>
      <c r="I70" s="82">
        <f t="shared" si="39"/>
        <v>623748953</v>
      </c>
      <c r="J70" s="82">
        <v>6334050</v>
      </c>
      <c r="K70" s="83">
        <v>937844000</v>
      </c>
      <c r="L70" s="82">
        <f t="shared" si="45"/>
        <v>1567927003</v>
      </c>
      <c r="M70" s="82">
        <v>602626600</v>
      </c>
      <c r="N70" s="84">
        <f t="shared" si="40"/>
        <v>703383000</v>
      </c>
      <c r="O70" s="84">
        <f t="shared" si="41"/>
        <v>234461000</v>
      </c>
      <c r="P70" s="84">
        <f t="shared" si="42"/>
        <v>281353200</v>
      </c>
      <c r="Q70" s="84">
        <v>60</v>
      </c>
      <c r="R70" s="84">
        <f t="shared" si="43"/>
        <v>216000000</v>
      </c>
      <c r="S70" s="85">
        <f t="shared" si="44"/>
        <v>18461000</v>
      </c>
    </row>
    <row r="71" spans="1:22" s="86" customFormat="1" x14ac:dyDescent="0.3">
      <c r="A71" s="103">
        <v>52</v>
      </c>
      <c r="B71" s="104" t="s">
        <v>69</v>
      </c>
      <c r="C71" s="80">
        <f>[5]PALAMOKO!$J$24</f>
        <v>557188370</v>
      </c>
      <c r="D71" s="82">
        <v>41238230</v>
      </c>
      <c r="E71" s="82">
        <v>598426600</v>
      </c>
      <c r="F71" s="82">
        <v>21122353</v>
      </c>
      <c r="G71" s="82"/>
      <c r="H71" s="82"/>
      <c r="I71" s="82">
        <f t="shared" si="39"/>
        <v>619548953</v>
      </c>
      <c r="J71" s="82">
        <v>6334050</v>
      </c>
      <c r="K71" s="83">
        <v>872846000</v>
      </c>
      <c r="L71" s="82">
        <f t="shared" si="45"/>
        <v>1498729003</v>
      </c>
      <c r="M71" s="82">
        <v>598426600</v>
      </c>
      <c r="N71" s="84">
        <f t="shared" si="40"/>
        <v>654634500</v>
      </c>
      <c r="O71" s="84">
        <f t="shared" si="41"/>
        <v>218211500</v>
      </c>
      <c r="P71" s="84">
        <f t="shared" si="42"/>
        <v>261853800</v>
      </c>
      <c r="Q71" s="84">
        <v>41</v>
      </c>
      <c r="R71" s="84">
        <f t="shared" si="43"/>
        <v>147600000</v>
      </c>
      <c r="S71" s="85">
        <f t="shared" si="44"/>
        <v>70611500</v>
      </c>
    </row>
    <row r="72" spans="1:22" s="86" customFormat="1" x14ac:dyDescent="0.3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03"/>
      <c r="O72" s="103"/>
      <c r="P72" s="103"/>
      <c r="Q72" s="103"/>
      <c r="R72" s="103"/>
      <c r="S72" s="105"/>
    </row>
    <row r="73" spans="1:22" s="86" customFormat="1" ht="15.6" x14ac:dyDescent="0.3">
      <c r="A73" s="101" t="s">
        <v>223</v>
      </c>
      <c r="B73" s="102" t="s">
        <v>84</v>
      </c>
      <c r="C73" s="96">
        <f>SUM(C74:C80)</f>
        <v>4160185634</v>
      </c>
      <c r="D73" s="97">
        <f t="shared" ref="D73:K73" si="48">SUM(D74:D80)</f>
        <v>112766966</v>
      </c>
      <c r="E73" s="97">
        <f>SUM(E74:E80)</f>
        <v>4272952600</v>
      </c>
      <c r="F73" s="97">
        <f>SUM(F74:F80)</f>
        <v>147856471</v>
      </c>
      <c r="G73" s="97">
        <f>SUM(G74:G80)</f>
        <v>142800000</v>
      </c>
      <c r="H73" s="97">
        <f>SUM(H74:H80)</f>
        <v>5056471</v>
      </c>
      <c r="I73" s="97">
        <f>SUM(I74:I80)</f>
        <v>4420809132</v>
      </c>
      <c r="J73" s="97">
        <f t="shared" si="48"/>
        <v>44338400</v>
      </c>
      <c r="K73" s="97">
        <f t="shared" si="48"/>
        <v>7233984000</v>
      </c>
      <c r="L73" s="97">
        <f>SUM(L74:L80)</f>
        <v>11699131532</v>
      </c>
      <c r="M73" s="97">
        <f t="shared" ref="M73" si="49">SUM(M74:M80)</f>
        <v>4272952600</v>
      </c>
      <c r="N73" s="98">
        <f>SUM(N74:N80)</f>
        <v>5425488000</v>
      </c>
      <c r="O73" s="98">
        <f>SUM(O74:O80)</f>
        <v>1808496000</v>
      </c>
      <c r="P73" s="98">
        <f t="shared" ref="P73:S73" si="50">SUM(P74:P80)</f>
        <v>2170195200</v>
      </c>
      <c r="Q73" s="98">
        <f t="shared" si="50"/>
        <v>284</v>
      </c>
      <c r="R73" s="98">
        <f>SUM(R74:R80)</f>
        <v>1022400000</v>
      </c>
      <c r="S73" s="98">
        <f t="shared" si="50"/>
        <v>786096000</v>
      </c>
    </row>
    <row r="74" spans="1:22" s="86" customFormat="1" x14ac:dyDescent="0.3">
      <c r="A74" s="103">
        <v>53</v>
      </c>
      <c r="B74" s="104" t="s">
        <v>70</v>
      </c>
      <c r="C74" s="88">
        <f>[7]Kaodaka!$J$30</f>
        <v>594688370</v>
      </c>
      <c r="D74" s="79">
        <v>20538230</v>
      </c>
      <c r="E74" s="79">
        <v>615226600</v>
      </c>
      <c r="F74" s="82">
        <v>21122353</v>
      </c>
      <c r="G74" s="82">
        <f t="shared" ref="G74:G80" si="51">17400000+3000000</f>
        <v>20400000</v>
      </c>
      <c r="H74" s="82">
        <f>F74-G74</f>
        <v>722353</v>
      </c>
      <c r="I74" s="82">
        <f>E74+F74+61</f>
        <v>636349014</v>
      </c>
      <c r="J74" s="82">
        <f>6334050+50</f>
        <v>6334100</v>
      </c>
      <c r="K74" s="83">
        <v>807322000</v>
      </c>
      <c r="L74" s="82">
        <f>SUM(I74:K74)</f>
        <v>1450005114</v>
      </c>
      <c r="M74" s="79">
        <v>615226600</v>
      </c>
      <c r="N74" s="84">
        <f t="shared" ref="N74:N80" si="52">K74*75%</f>
        <v>605491500</v>
      </c>
      <c r="O74" s="84">
        <f t="shared" ref="O74:O80" si="53">K74-N74</f>
        <v>201830500</v>
      </c>
      <c r="P74" s="84">
        <f t="shared" ref="P74:P80" si="54">N74*40%</f>
        <v>242196600</v>
      </c>
      <c r="Q74" s="84">
        <v>30</v>
      </c>
      <c r="R74" s="84">
        <f t="shared" ref="R74:R80" si="55">Q74*3600000</f>
        <v>108000000</v>
      </c>
      <c r="S74" s="85">
        <f t="shared" ref="S74:S80" si="56">O74-R74</f>
        <v>93830500</v>
      </c>
    </row>
    <row r="75" spans="1:22" s="86" customFormat="1" x14ac:dyDescent="0.3">
      <c r="A75" s="103">
        <v>54</v>
      </c>
      <c r="B75" s="104" t="s">
        <v>71</v>
      </c>
      <c r="C75" s="80">
        <f>[7]TEBARA!$J$29</f>
        <v>652722458</v>
      </c>
      <c r="D75" s="82">
        <v>12836942</v>
      </c>
      <c r="E75" s="82">
        <v>665559400</v>
      </c>
      <c r="F75" s="82">
        <v>21122353</v>
      </c>
      <c r="G75" s="82">
        <f t="shared" si="51"/>
        <v>20400000</v>
      </c>
      <c r="H75" s="82">
        <f>F75-G75</f>
        <v>722353</v>
      </c>
      <c r="I75" s="82">
        <f t="shared" ref="I75:I80" si="57">E75+F75</f>
        <v>686681753</v>
      </c>
      <c r="J75" s="82">
        <v>6334050</v>
      </c>
      <c r="K75" s="83">
        <v>1325908000</v>
      </c>
      <c r="L75" s="82">
        <f t="shared" ref="L75:L80" si="58">SUM(I75:K75)</f>
        <v>2018923803</v>
      </c>
      <c r="M75" s="82">
        <v>665559400</v>
      </c>
      <c r="N75" s="84">
        <f t="shared" si="52"/>
        <v>994431000</v>
      </c>
      <c r="O75" s="84">
        <f t="shared" si="53"/>
        <v>331477000</v>
      </c>
      <c r="P75" s="84">
        <f t="shared" si="54"/>
        <v>397772400</v>
      </c>
      <c r="Q75" s="84">
        <v>37</v>
      </c>
      <c r="R75" s="84">
        <f t="shared" si="55"/>
        <v>133200000</v>
      </c>
      <c r="S75" s="85">
        <f t="shared" si="56"/>
        <v>198277000</v>
      </c>
    </row>
    <row r="76" spans="1:22" s="86" customFormat="1" x14ac:dyDescent="0.3">
      <c r="A76" s="103">
        <v>55</v>
      </c>
      <c r="B76" s="104" t="s">
        <v>72</v>
      </c>
      <c r="C76" s="80">
        <f>'[7]Kalembu Kuni'!$J$30</f>
        <v>604288370</v>
      </c>
      <c r="D76" s="82">
        <v>25038230</v>
      </c>
      <c r="E76" s="82">
        <v>629326600</v>
      </c>
      <c r="F76" s="82">
        <v>21122353</v>
      </c>
      <c r="G76" s="82">
        <f t="shared" si="51"/>
        <v>20400000</v>
      </c>
      <c r="H76" s="82">
        <f t="shared" ref="H76:H80" si="59">F76-G76</f>
        <v>722353</v>
      </c>
      <c r="I76" s="82">
        <f t="shared" si="57"/>
        <v>650448953</v>
      </c>
      <c r="J76" s="82">
        <v>6334050</v>
      </c>
      <c r="K76" s="83">
        <v>910924000</v>
      </c>
      <c r="L76" s="82">
        <f t="shared" si="58"/>
        <v>1567707003</v>
      </c>
      <c r="M76" s="82">
        <v>629326600</v>
      </c>
      <c r="N76" s="84">
        <f t="shared" si="52"/>
        <v>683193000</v>
      </c>
      <c r="O76" s="84">
        <f t="shared" si="53"/>
        <v>227731000</v>
      </c>
      <c r="P76" s="84">
        <f t="shared" si="54"/>
        <v>273277200</v>
      </c>
      <c r="Q76" s="84">
        <v>63</v>
      </c>
      <c r="R76" s="84">
        <f t="shared" si="55"/>
        <v>226800000</v>
      </c>
      <c r="S76" s="85">
        <f t="shared" si="56"/>
        <v>931000</v>
      </c>
    </row>
    <row r="77" spans="1:22" s="86" customFormat="1" x14ac:dyDescent="0.3">
      <c r="A77" s="103">
        <v>56</v>
      </c>
      <c r="B77" s="104" t="s">
        <v>73</v>
      </c>
      <c r="C77" s="80">
        <f>[7]Sobarade!$J$28</f>
        <v>597088370</v>
      </c>
      <c r="D77" s="82">
        <v>27138230</v>
      </c>
      <c r="E77" s="82">
        <v>624226600</v>
      </c>
      <c r="F77" s="82">
        <v>21122353</v>
      </c>
      <c r="G77" s="82">
        <f t="shared" si="51"/>
        <v>20400000</v>
      </c>
      <c r="H77" s="82">
        <f t="shared" si="59"/>
        <v>722353</v>
      </c>
      <c r="I77" s="82">
        <f t="shared" si="57"/>
        <v>645348953</v>
      </c>
      <c r="J77" s="82">
        <v>6334050</v>
      </c>
      <c r="K77" s="83">
        <v>1243004000</v>
      </c>
      <c r="L77" s="82">
        <f t="shared" si="58"/>
        <v>1894687003</v>
      </c>
      <c r="M77" s="82">
        <v>624226600</v>
      </c>
      <c r="N77" s="84">
        <f t="shared" si="52"/>
        <v>932253000</v>
      </c>
      <c r="O77" s="84">
        <f t="shared" si="53"/>
        <v>310751000</v>
      </c>
      <c r="P77" s="84">
        <f t="shared" si="54"/>
        <v>372901200</v>
      </c>
      <c r="Q77" s="84">
        <v>35</v>
      </c>
      <c r="R77" s="84">
        <f t="shared" si="55"/>
        <v>126000000</v>
      </c>
      <c r="S77" s="85">
        <f t="shared" si="56"/>
        <v>184751000</v>
      </c>
      <c r="T77" s="87"/>
    </row>
    <row r="78" spans="1:22" s="86" customFormat="1" x14ac:dyDescent="0.3">
      <c r="A78" s="103">
        <v>57</v>
      </c>
      <c r="B78" s="104" t="s">
        <v>74</v>
      </c>
      <c r="C78" s="80">
        <f>[7]LAPALE!$J$29</f>
        <v>516021326</v>
      </c>
      <c r="D78" s="82">
        <v>6238874</v>
      </c>
      <c r="E78" s="82">
        <v>522260200</v>
      </c>
      <c r="F78" s="82">
        <v>21122353</v>
      </c>
      <c r="G78" s="82">
        <f t="shared" si="51"/>
        <v>20400000</v>
      </c>
      <c r="H78" s="82">
        <f t="shared" si="59"/>
        <v>722353</v>
      </c>
      <c r="I78" s="82">
        <f t="shared" si="57"/>
        <v>543382553</v>
      </c>
      <c r="J78" s="82">
        <v>6334050</v>
      </c>
      <c r="K78" s="83">
        <v>789711000</v>
      </c>
      <c r="L78" s="82">
        <f t="shared" si="58"/>
        <v>1339427603</v>
      </c>
      <c r="M78" s="82">
        <v>522260200</v>
      </c>
      <c r="N78" s="84">
        <f t="shared" si="52"/>
        <v>592283250</v>
      </c>
      <c r="O78" s="84">
        <f t="shared" si="53"/>
        <v>197427750</v>
      </c>
      <c r="P78" s="84">
        <f t="shared" si="54"/>
        <v>236913300</v>
      </c>
      <c r="Q78" s="84">
        <v>30</v>
      </c>
      <c r="R78" s="84">
        <f t="shared" si="55"/>
        <v>108000000</v>
      </c>
      <c r="S78" s="85">
        <f t="shared" si="56"/>
        <v>89427750</v>
      </c>
    </row>
    <row r="79" spans="1:22" s="86" customFormat="1" x14ac:dyDescent="0.3">
      <c r="A79" s="103">
        <v>58</v>
      </c>
      <c r="B79" s="104" t="s">
        <v>75</v>
      </c>
      <c r="C79" s="80">
        <f>[7]Moduwaimaringu!$J$29</f>
        <v>609088370</v>
      </c>
      <c r="D79" s="82">
        <v>5838230</v>
      </c>
      <c r="E79" s="82">
        <v>614926600</v>
      </c>
      <c r="F79" s="82">
        <v>21122353</v>
      </c>
      <c r="G79" s="82">
        <f t="shared" si="51"/>
        <v>20400000</v>
      </c>
      <c r="H79" s="82">
        <f t="shared" si="59"/>
        <v>722353</v>
      </c>
      <c r="I79" s="82">
        <f t="shared" si="57"/>
        <v>636048953</v>
      </c>
      <c r="J79" s="82">
        <v>6334050</v>
      </c>
      <c r="K79" s="83">
        <v>1012466000</v>
      </c>
      <c r="L79" s="82">
        <f t="shared" si="58"/>
        <v>1654849003</v>
      </c>
      <c r="M79" s="82">
        <v>614926600</v>
      </c>
      <c r="N79" s="84">
        <f t="shared" si="52"/>
        <v>759349500</v>
      </c>
      <c r="O79" s="84">
        <f t="shared" si="53"/>
        <v>253116500</v>
      </c>
      <c r="P79" s="84">
        <f t="shared" si="54"/>
        <v>303739800</v>
      </c>
      <c r="Q79" s="84">
        <v>29</v>
      </c>
      <c r="R79" s="84">
        <f t="shared" si="55"/>
        <v>104400000</v>
      </c>
      <c r="S79" s="85">
        <f t="shared" si="56"/>
        <v>148716500</v>
      </c>
    </row>
    <row r="80" spans="1:22" s="86" customFormat="1" x14ac:dyDescent="0.3">
      <c r="A80" s="103">
        <v>59</v>
      </c>
      <c r="B80" s="104" t="s">
        <v>76</v>
      </c>
      <c r="C80" s="80">
        <f>[7]Puumawo!$J$30</f>
        <v>586288370</v>
      </c>
      <c r="D80" s="82">
        <v>15138230</v>
      </c>
      <c r="E80" s="82">
        <v>601426600</v>
      </c>
      <c r="F80" s="82">
        <v>21122353</v>
      </c>
      <c r="G80" s="82">
        <f t="shared" si="51"/>
        <v>20400000</v>
      </c>
      <c r="H80" s="82">
        <f t="shared" si="59"/>
        <v>722353</v>
      </c>
      <c r="I80" s="82">
        <f t="shared" si="57"/>
        <v>622548953</v>
      </c>
      <c r="J80" s="82">
        <v>6334050</v>
      </c>
      <c r="K80" s="83">
        <v>1144649000</v>
      </c>
      <c r="L80" s="82">
        <f t="shared" si="58"/>
        <v>1773532003</v>
      </c>
      <c r="M80" s="82">
        <v>601426600</v>
      </c>
      <c r="N80" s="84">
        <f t="shared" si="52"/>
        <v>858486750</v>
      </c>
      <c r="O80" s="84">
        <f t="shared" si="53"/>
        <v>286162250</v>
      </c>
      <c r="P80" s="84">
        <f t="shared" si="54"/>
        <v>343394700</v>
      </c>
      <c r="Q80" s="84">
        <v>60</v>
      </c>
      <c r="R80" s="84">
        <f t="shared" si="55"/>
        <v>216000000</v>
      </c>
      <c r="S80" s="85">
        <f t="shared" si="56"/>
        <v>70162250</v>
      </c>
    </row>
    <row r="81" spans="1:21" s="86" customFormat="1" x14ac:dyDescent="0.3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03"/>
      <c r="O81" s="103"/>
      <c r="P81" s="103"/>
      <c r="Q81" s="103"/>
      <c r="R81" s="103"/>
      <c r="S81" s="94"/>
    </row>
    <row r="82" spans="1:21" s="86" customFormat="1" ht="15.6" x14ac:dyDescent="0.3">
      <c r="A82" s="101" t="s">
        <v>224</v>
      </c>
      <c r="B82" s="102" t="s">
        <v>85</v>
      </c>
      <c r="C82" s="96">
        <f>SUM(C83:C86)</f>
        <v>2365553480</v>
      </c>
      <c r="D82" s="97">
        <f t="shared" ref="D82:K82" si="60">SUM(D83:D86)</f>
        <v>71986520</v>
      </c>
      <c r="E82" s="97">
        <f>SUM(E83:E86)</f>
        <v>2439540000</v>
      </c>
      <c r="F82" s="97">
        <f>SUM(F83:F86)</f>
        <v>84489412</v>
      </c>
      <c r="G82" s="97">
        <f>SUM(G83:G86)</f>
        <v>40800000</v>
      </c>
      <c r="H82" s="97">
        <f>SUM(H83:H86)</f>
        <v>1444706</v>
      </c>
      <c r="I82" s="97">
        <f>SUM(I83:I86)</f>
        <v>2524029412</v>
      </c>
      <c r="J82" s="97">
        <f t="shared" si="60"/>
        <v>25336200</v>
      </c>
      <c r="K82" s="97">
        <f t="shared" si="60"/>
        <v>4475669000</v>
      </c>
      <c r="L82" s="97">
        <f>SUM(L83:L86)</f>
        <v>7025034612</v>
      </c>
      <c r="M82" s="97">
        <f t="shared" ref="M82" si="61">SUM(M83:M86)</f>
        <v>2439540000</v>
      </c>
      <c r="N82" s="98">
        <f>SUM(N83:N86)</f>
        <v>3356751750</v>
      </c>
      <c r="O82" s="98">
        <f>SUM(O83:O86)</f>
        <v>1118917250</v>
      </c>
      <c r="P82" s="98">
        <f t="shared" ref="P82:S82" si="62">SUM(P83:P86)</f>
        <v>1342700700</v>
      </c>
      <c r="Q82" s="98">
        <f t="shared" si="62"/>
        <v>194</v>
      </c>
      <c r="R82" s="98">
        <f>SUM(R83:R86)</f>
        <v>698400000</v>
      </c>
      <c r="S82" s="98">
        <f t="shared" si="62"/>
        <v>420517250</v>
      </c>
    </row>
    <row r="83" spans="1:21" s="86" customFormat="1" x14ac:dyDescent="0.3">
      <c r="A83" s="103">
        <v>60</v>
      </c>
      <c r="B83" s="104" t="s">
        <v>77</v>
      </c>
      <c r="C83" s="80">
        <f>[8]WETANA!$J$33</f>
        <v>604288370</v>
      </c>
      <c r="D83" s="82">
        <v>17838230</v>
      </c>
      <c r="E83" s="82">
        <v>621126600</v>
      </c>
      <c r="F83" s="82">
        <v>21122353</v>
      </c>
      <c r="G83" s="82"/>
      <c r="H83" s="82"/>
      <c r="I83" s="82">
        <f>E83+F83</f>
        <v>642248953</v>
      </c>
      <c r="J83" s="82">
        <v>6334050</v>
      </c>
      <c r="K83" s="83">
        <v>1202547000</v>
      </c>
      <c r="L83" s="82">
        <f>SUM(I83:K83)</f>
        <v>1851130003</v>
      </c>
      <c r="M83" s="82">
        <v>621126600</v>
      </c>
      <c r="N83" s="84">
        <f t="shared" ref="N83:N86" si="63">K83*75%</f>
        <v>901910250</v>
      </c>
      <c r="O83" s="84">
        <f>K83-N83</f>
        <v>300636750</v>
      </c>
      <c r="P83" s="84">
        <f t="shared" ref="P83:P86" si="64">N83*40%</f>
        <v>360764100</v>
      </c>
      <c r="Q83" s="84">
        <v>34</v>
      </c>
      <c r="R83" s="84">
        <f t="shared" ref="R83:R85" si="65">Q83*3600000</f>
        <v>122400000</v>
      </c>
      <c r="S83" s="85">
        <f t="shared" ref="S83:S86" si="66">O83-R83</f>
        <v>178236750</v>
      </c>
    </row>
    <row r="84" spans="1:21" s="86" customFormat="1" x14ac:dyDescent="0.3">
      <c r="A84" s="103">
        <v>61</v>
      </c>
      <c r="B84" s="104" t="s">
        <v>78</v>
      </c>
      <c r="C84" s="88">
        <f>[8]GAURA!$J$31</f>
        <v>601888370</v>
      </c>
      <c r="D84" s="79">
        <v>16038230</v>
      </c>
      <c r="E84" s="79">
        <v>620926600</v>
      </c>
      <c r="F84" s="82">
        <v>21122353</v>
      </c>
      <c r="G84" s="82"/>
      <c r="H84" s="82"/>
      <c r="I84" s="82">
        <f>E84+F84</f>
        <v>642048953</v>
      </c>
      <c r="J84" s="82">
        <v>6334050</v>
      </c>
      <c r="K84" s="83">
        <v>1071888000</v>
      </c>
      <c r="L84" s="82">
        <f t="shared" ref="L84:L86" si="67">SUM(I84:K84)</f>
        <v>1720271003</v>
      </c>
      <c r="M84" s="79">
        <v>620926600</v>
      </c>
      <c r="N84" s="84">
        <f t="shared" si="63"/>
        <v>803916000</v>
      </c>
      <c r="O84" s="84">
        <f>K84-N84</f>
        <v>267972000</v>
      </c>
      <c r="P84" s="84">
        <f t="shared" si="64"/>
        <v>321566400</v>
      </c>
      <c r="Q84" s="84">
        <v>40</v>
      </c>
      <c r="R84" s="84">
        <f t="shared" si="65"/>
        <v>144000000</v>
      </c>
      <c r="S84" s="85">
        <f t="shared" si="66"/>
        <v>123972000</v>
      </c>
    </row>
    <row r="85" spans="1:21" s="86" customFormat="1" x14ac:dyDescent="0.3">
      <c r="A85" s="103">
        <v>62</v>
      </c>
      <c r="B85" s="104" t="s">
        <v>79</v>
      </c>
      <c r="C85" s="80">
        <f>'[9]PATIALA DETE'!$J$29</f>
        <v>574888370</v>
      </c>
      <c r="D85" s="82">
        <v>12771830</v>
      </c>
      <c r="E85" s="82">
        <v>596660200</v>
      </c>
      <c r="F85" s="82">
        <v>21122353</v>
      </c>
      <c r="G85" s="82">
        <f t="shared" ref="G85:G86" si="68">17400000+3000000</f>
        <v>20400000</v>
      </c>
      <c r="H85" s="82">
        <f>F85-G85</f>
        <v>722353</v>
      </c>
      <c r="I85" s="82">
        <f>E85+F85</f>
        <v>617782553</v>
      </c>
      <c r="J85" s="82">
        <v>6334050</v>
      </c>
      <c r="K85" s="83">
        <v>1173601000</v>
      </c>
      <c r="L85" s="82">
        <f t="shared" si="67"/>
        <v>1797717603</v>
      </c>
      <c r="M85" s="82">
        <v>596660200</v>
      </c>
      <c r="N85" s="84">
        <f t="shared" si="63"/>
        <v>880200750</v>
      </c>
      <c r="O85" s="84">
        <f>K85-N85</f>
        <v>293400250</v>
      </c>
      <c r="P85" s="84">
        <f t="shared" si="64"/>
        <v>352080300</v>
      </c>
      <c r="Q85" s="84">
        <v>70</v>
      </c>
      <c r="R85" s="84">
        <f t="shared" si="65"/>
        <v>252000000</v>
      </c>
      <c r="S85" s="85">
        <f t="shared" si="66"/>
        <v>41400250</v>
      </c>
    </row>
    <row r="86" spans="1:21" s="86" customFormat="1" x14ac:dyDescent="0.3">
      <c r="A86" s="103">
        <v>63</v>
      </c>
      <c r="B86" s="104" t="s">
        <v>80</v>
      </c>
      <c r="C86" s="80">
        <f>'[9]HARONA KALLA'!$J$31</f>
        <v>584488370</v>
      </c>
      <c r="D86" s="82">
        <v>25338230</v>
      </c>
      <c r="E86" s="82">
        <v>600826600</v>
      </c>
      <c r="F86" s="82">
        <v>21122353</v>
      </c>
      <c r="G86" s="82">
        <f t="shared" si="68"/>
        <v>20400000</v>
      </c>
      <c r="H86" s="82">
        <f>F86-G86</f>
        <v>722353</v>
      </c>
      <c r="I86" s="82">
        <f>E86+F86</f>
        <v>621948953</v>
      </c>
      <c r="J86" s="82">
        <v>6334050</v>
      </c>
      <c r="K86" s="83">
        <v>1027633000</v>
      </c>
      <c r="L86" s="82">
        <f t="shared" si="67"/>
        <v>1655916003</v>
      </c>
      <c r="M86" s="82">
        <v>600826600</v>
      </c>
      <c r="N86" s="84">
        <f t="shared" si="63"/>
        <v>770724750</v>
      </c>
      <c r="O86" s="84">
        <f>K86-N86</f>
        <v>256908250</v>
      </c>
      <c r="P86" s="84">
        <f t="shared" si="64"/>
        <v>308289900</v>
      </c>
      <c r="Q86" s="84">
        <v>50</v>
      </c>
      <c r="R86" s="84">
        <f>Q86*3600000</f>
        <v>180000000</v>
      </c>
      <c r="S86" s="85">
        <f t="shared" si="66"/>
        <v>76908250</v>
      </c>
    </row>
    <row r="87" spans="1:21" s="86" customFormat="1" ht="15.6" x14ac:dyDescent="0.3">
      <c r="A87" s="168" t="s">
        <v>225</v>
      </c>
      <c r="B87" s="168"/>
      <c r="C87" s="106">
        <f t="shared" ref="C87:J87" si="69">C13+C33+C44+C60+C73+C82</f>
        <v>36381548154</v>
      </c>
      <c r="D87" s="107">
        <f t="shared" si="69"/>
        <v>1128137186</v>
      </c>
      <c r="E87" s="107">
        <f>E13+E33+E44+E60+E73+E82</f>
        <v>37479361800</v>
      </c>
      <c r="F87" s="107">
        <f t="shared" si="69"/>
        <v>1330708239</v>
      </c>
      <c r="G87" s="107">
        <f t="shared" si="69"/>
        <v>897600000</v>
      </c>
      <c r="H87" s="107"/>
      <c r="I87" s="107">
        <f>I13+I33+I44+I60+I73+I82</f>
        <v>38810070100</v>
      </c>
      <c r="J87" s="107">
        <f t="shared" si="69"/>
        <v>399045200</v>
      </c>
      <c r="K87" s="107">
        <f>K13+K33+K44+K60+K73+K82</f>
        <v>58120886000</v>
      </c>
      <c r="L87" s="107">
        <f>L13+L33+L44+L60+L73+L82</f>
        <v>97330001300</v>
      </c>
      <c r="M87" s="107">
        <f>M13+M33+M44+M60+M73+M82</f>
        <v>37479361800</v>
      </c>
      <c r="N87" s="108">
        <f>N13+N33+N44+N60+N73+N82</f>
        <v>43590664500</v>
      </c>
      <c r="O87" s="108">
        <v>0</v>
      </c>
      <c r="P87" s="108">
        <v>0</v>
      </c>
      <c r="Q87" s="108">
        <v>0</v>
      </c>
      <c r="R87" s="108">
        <f t="shared" ref="R87:S87" si="70">R13+R33+R44+R60+R73+R82</f>
        <v>8974800000</v>
      </c>
      <c r="S87" s="108">
        <f t="shared" si="70"/>
        <v>5555421500</v>
      </c>
      <c r="U87" s="87"/>
    </row>
    <row r="88" spans="1:21" x14ac:dyDescent="0.3">
      <c r="B88" s="109"/>
      <c r="C88" s="62"/>
      <c r="D88" s="110"/>
      <c r="E88" s="110"/>
      <c r="F88" s="110"/>
      <c r="G88" s="110"/>
      <c r="H88" s="110"/>
      <c r="I88" s="111"/>
      <c r="J88" s="111"/>
      <c r="K88" s="111"/>
      <c r="M88" s="112"/>
      <c r="N88" s="113"/>
      <c r="O88" s="113"/>
      <c r="P88" s="113"/>
      <c r="Q88" s="113"/>
      <c r="R88" s="113"/>
      <c r="T88" s="112"/>
    </row>
    <row r="89" spans="1:21" ht="15.6" hidden="1" x14ac:dyDescent="0.3">
      <c r="B89" s="169" t="s">
        <v>226</v>
      </c>
      <c r="C89" s="169"/>
      <c r="D89" s="169"/>
      <c r="E89" s="169"/>
      <c r="F89" s="169"/>
      <c r="G89" s="169"/>
      <c r="H89" s="169"/>
      <c r="I89" s="169"/>
    </row>
    <row r="90" spans="1:21" ht="15.6" hidden="1" x14ac:dyDescent="0.3">
      <c r="B90" s="114" t="s">
        <v>207</v>
      </c>
      <c r="C90" s="115"/>
      <c r="D90" s="116"/>
      <c r="E90" s="117"/>
      <c r="F90" s="118"/>
      <c r="G90" s="118"/>
      <c r="H90" s="118"/>
      <c r="I90" s="118">
        <v>38810070100</v>
      </c>
      <c r="J90" s="119"/>
      <c r="K90" s="119"/>
      <c r="L90" s="112"/>
      <c r="M90" s="119"/>
      <c r="N90" s="120"/>
      <c r="O90" s="120"/>
      <c r="P90" s="120"/>
      <c r="Q90" s="120"/>
      <c r="R90" s="120"/>
    </row>
    <row r="91" spans="1:21" ht="15.6" hidden="1" x14ac:dyDescent="0.3">
      <c r="B91" s="114" t="s">
        <v>208</v>
      </c>
      <c r="C91" s="115"/>
      <c r="D91" s="117"/>
      <c r="E91" s="117"/>
      <c r="F91" s="121"/>
      <c r="G91" s="121"/>
      <c r="H91" s="121"/>
      <c r="I91" s="121">
        <v>399045200</v>
      </c>
      <c r="J91" s="112"/>
      <c r="L91" s="112"/>
    </row>
    <row r="92" spans="1:21" ht="15.6" hidden="1" x14ac:dyDescent="0.3">
      <c r="B92" s="114" t="s">
        <v>209</v>
      </c>
      <c r="C92" s="115"/>
      <c r="D92" s="117"/>
      <c r="E92" s="117"/>
      <c r="F92" s="122"/>
      <c r="G92" s="122"/>
      <c r="H92" s="122"/>
      <c r="I92" s="123">
        <v>58120886000</v>
      </c>
      <c r="J92" s="124"/>
    </row>
    <row r="93" spans="1:21" ht="15.6" hidden="1" x14ac:dyDescent="0.3">
      <c r="B93" s="125" t="s">
        <v>227</v>
      </c>
      <c r="C93" s="115"/>
      <c r="D93" s="117"/>
      <c r="E93" s="117"/>
      <c r="F93" s="117"/>
      <c r="G93" s="117"/>
      <c r="H93" s="117"/>
      <c r="I93" s="121">
        <f>SUM(I90:I92)</f>
        <v>97330001300</v>
      </c>
      <c r="J93" s="126"/>
    </row>
    <row r="94" spans="1:21" hidden="1" x14ac:dyDescent="0.3"/>
    <row r="95" spans="1:21" ht="15" customHeight="1" x14ac:dyDescent="0.3">
      <c r="J95" s="19"/>
      <c r="K95" s="139" t="s">
        <v>228</v>
      </c>
      <c r="L95" s="139"/>
      <c r="M95" s="139"/>
      <c r="N95" s="139"/>
      <c r="O95" s="139"/>
      <c r="P95" s="139"/>
    </row>
    <row r="96" spans="1:21" x14ac:dyDescent="0.3">
      <c r="J96" s="19"/>
      <c r="K96" s="19"/>
      <c r="L96" s="39"/>
      <c r="M96" s="40"/>
      <c r="N96" s="40"/>
      <c r="O96"/>
      <c r="P96"/>
    </row>
    <row r="97" spans="10:16" ht="42.6" customHeight="1" x14ac:dyDescent="0.3">
      <c r="J97" s="18"/>
      <c r="K97" s="137" t="s">
        <v>195</v>
      </c>
      <c r="L97" s="137"/>
      <c r="M97" s="137"/>
      <c r="N97" s="137"/>
      <c r="O97" s="137"/>
      <c r="P97"/>
    </row>
    <row r="98" spans="10:16" x14ac:dyDescent="0.3">
      <c r="J98" s="18"/>
      <c r="K98" s="18"/>
      <c r="L98" s="57"/>
      <c r="M98" s="40"/>
      <c r="N98" s="40"/>
      <c r="O98"/>
      <c r="P98"/>
    </row>
    <row r="99" spans="10:16" x14ac:dyDescent="0.3">
      <c r="J99" s="18"/>
      <c r="K99" s="18"/>
      <c r="L99" s="58"/>
      <c r="M99" s="40"/>
      <c r="N99" s="40"/>
      <c r="O99"/>
      <c r="P99"/>
    </row>
    <row r="100" spans="10:16" x14ac:dyDescent="0.3">
      <c r="J100" s="18"/>
      <c r="K100" s="18"/>
      <c r="L100" s="59"/>
      <c r="M100" s="40"/>
      <c r="N100" s="40"/>
      <c r="O100"/>
      <c r="P100"/>
    </row>
    <row r="101" spans="10:16" x14ac:dyDescent="0.3">
      <c r="J101" s="18"/>
      <c r="K101" s="138" t="s">
        <v>181</v>
      </c>
      <c r="L101" s="138"/>
      <c r="M101" s="138"/>
      <c r="N101" s="138"/>
      <c r="O101" s="138"/>
      <c r="P101"/>
    </row>
    <row r="102" spans="10:16" x14ac:dyDescent="0.3">
      <c r="J102" s="18"/>
      <c r="K102" s="155" t="s">
        <v>179</v>
      </c>
      <c r="L102" s="155"/>
      <c r="M102" s="155"/>
      <c r="N102" s="155"/>
      <c r="O102" s="155"/>
      <c r="P102"/>
    </row>
    <row r="103" spans="10:16" x14ac:dyDescent="0.3">
      <c r="J103" s="18"/>
      <c r="K103" s="155" t="s">
        <v>180</v>
      </c>
      <c r="L103" s="155"/>
      <c r="M103" s="155"/>
      <c r="N103" s="155"/>
      <c r="O103" s="155"/>
      <c r="P103"/>
    </row>
  </sheetData>
  <mergeCells count="28">
    <mergeCell ref="K102:O102"/>
    <mergeCell ref="K103:O103"/>
    <mergeCell ref="K95:P95"/>
    <mergeCell ref="A81:M81"/>
    <mergeCell ref="A87:B87"/>
    <mergeCell ref="B89:I89"/>
    <mergeCell ref="K97:O97"/>
    <mergeCell ref="K101:O101"/>
    <mergeCell ref="A72:M72"/>
    <mergeCell ref="A11:A12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A32:M32"/>
    <mergeCell ref="A43:M43"/>
    <mergeCell ref="A59:M59"/>
    <mergeCell ref="A9:L9"/>
    <mergeCell ref="B2:Q2"/>
    <mergeCell ref="B3:Q3"/>
    <mergeCell ref="B4:Q4"/>
    <mergeCell ref="B5:Q5"/>
  </mergeCells>
  <conditionalFormatting sqref="B14:B31">
    <cfRule type="notContainsBlanks" dxfId="5" priority="6">
      <formula>LEN(TRIM(B14))&gt;0</formula>
    </cfRule>
  </conditionalFormatting>
  <conditionalFormatting sqref="B33:B42">
    <cfRule type="notContainsBlanks" dxfId="4" priority="5">
      <formula>LEN(TRIM(B33))&gt;0</formula>
    </cfRule>
  </conditionalFormatting>
  <conditionalFormatting sqref="B44:B58">
    <cfRule type="notContainsBlanks" dxfId="3" priority="4">
      <formula>LEN(TRIM(B44))&gt;0</formula>
    </cfRule>
  </conditionalFormatting>
  <conditionalFormatting sqref="B60:B71">
    <cfRule type="notContainsBlanks" dxfId="2" priority="3">
      <formula>LEN(TRIM(B60))&gt;0</formula>
    </cfRule>
  </conditionalFormatting>
  <conditionalFormatting sqref="B73:B80">
    <cfRule type="notContainsBlanks" dxfId="1" priority="2">
      <formula>LEN(TRIM(B73))&gt;0</formula>
    </cfRule>
  </conditionalFormatting>
  <conditionalFormatting sqref="B82:B86">
    <cfRule type="notContainsBlanks" dxfId="0" priority="1">
      <formula>LEN(TRIM(B82))&gt;0</formula>
    </cfRule>
  </conditionalFormatting>
  <pageMargins left="1.57" right="0.7" top="0.75" bottom="0.75" header="0.3" footer="0.3"/>
  <pageSetup paperSize="5" scale="63" orientation="portrait" horizontalDpi="4294967293" verticalDpi="0" r:id="rId1"/>
  <rowBreaks count="1" manualBreakCount="1">
    <brk id="7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Jumlah Desa</vt:lpstr>
      <vt:lpstr>Jumlah RT.RW</vt:lpstr>
      <vt:lpstr>Jumlah PKK</vt:lpstr>
      <vt:lpstr>Jumlah LPM</vt:lpstr>
      <vt:lpstr>Jumlah KANTOR DESA</vt:lpstr>
      <vt:lpstr>DATA STATUS DESA</vt:lpstr>
      <vt:lpstr>Jumlah Desa WIsata</vt:lpstr>
      <vt:lpstr>PROGRESS</vt:lpstr>
      <vt:lpstr>PAGU ADD, BHP, DD 2023</vt:lpstr>
      <vt:lpstr>'DATA STATUS DESA'!Print_Area</vt:lpstr>
      <vt:lpstr>'Jumlah Desa'!Print_Area</vt:lpstr>
      <vt:lpstr>'Jumlah PKK'!Print_Area</vt:lpstr>
      <vt:lpstr>'Jumlah RT.RW'!Print_Area</vt:lpstr>
      <vt:lpstr>'PAGU ADD, BHP, DD 2023'!Print_Area</vt:lpstr>
      <vt:lpstr>PROGRESS!Print_Area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DPMDSB</dc:creator>
  <cp:lastModifiedBy>DPMDSB</cp:lastModifiedBy>
  <cp:lastPrinted>2023-04-04T00:30:25Z</cp:lastPrinted>
  <dcterms:created xsi:type="dcterms:W3CDTF">2022-08-23T00:32:45Z</dcterms:created>
  <dcterms:modified xsi:type="dcterms:W3CDTF">2023-04-04T03:46:24Z</dcterms:modified>
</cp:coreProperties>
</file>