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8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3fef\AC\Temp\"/>
    </mc:Choice>
  </mc:AlternateContent>
  <bookViews>
    <workbookView xWindow="-120" yWindow="-120" windowWidth="15600" windowHeight="11760" firstSheet="2" activeTab="6" xr2:uid="{00000000-000D-0000-FFFF-FFFF00000000}"/>
  </bookViews>
  <sheets>
    <sheet name="dt knjungan 2012&amp;2013" sheetId="19" r:id="rId1"/>
    <sheet name="data kunjungan 2014&amp;2015" sheetId="18" r:id="rId2"/>
    <sheet name="DAKUN TAHUN 2015 &amp; 2016" sheetId="20" r:id="rId3"/>
    <sheet name="PRINT2017" sheetId="24" r:id="rId4"/>
    <sheet name="2018 (Print)" sheetId="31" r:id="rId5"/>
    <sheet name="2019" sheetId="30" r:id="rId6"/>
    <sheet name="2020" sheetId="33" r:id="rId7"/>
    <sheet name="Sheet1" sheetId="32" r:id="rId8"/>
  </sheets>
  <definedNames>
    <definedName name="_xlnm.Print_Area" localSheetId="1">'data kunjungan 2014&amp;2015'!$A$1:$N$36</definedName>
    <definedName name="_xlnm.Print_Area" localSheetId="0">'dt knjungan 2012&amp;2013'!$A$1:$N$40</definedName>
  </definedNames>
  <calcPr calcId="171026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33" l="1"/>
  <c r="E12" i="33"/>
  <c r="E13" i="33"/>
  <c r="E14" i="33"/>
  <c r="E15" i="33"/>
  <c r="E16" i="33"/>
  <c r="E17" i="33"/>
  <c r="E18" i="33"/>
  <c r="E19" i="33"/>
  <c r="E20" i="33"/>
  <c r="E21" i="33"/>
  <c r="E22" i="33"/>
  <c r="E23" i="33"/>
  <c r="H11" i="33"/>
  <c r="H12" i="33"/>
  <c r="H13" i="33"/>
  <c r="H14" i="33"/>
  <c r="H15" i="33"/>
  <c r="H16" i="33"/>
  <c r="H17" i="33"/>
  <c r="H18" i="33"/>
  <c r="H19" i="33"/>
  <c r="H20" i="33"/>
  <c r="H21" i="33"/>
  <c r="H22" i="33"/>
  <c r="H23" i="33"/>
  <c r="G24" i="33"/>
  <c r="G23" i="33"/>
  <c r="F23" i="33"/>
  <c r="D23" i="33"/>
  <c r="C23" i="33"/>
  <c r="H22" i="30"/>
  <c r="E22" i="30"/>
  <c r="H21" i="30"/>
  <c r="E21" i="30"/>
  <c r="H20" i="30"/>
  <c r="E20" i="30"/>
  <c r="H19" i="30"/>
  <c r="E19" i="30"/>
  <c r="H18" i="30"/>
  <c r="E18" i="30"/>
  <c r="H17" i="30"/>
  <c r="E17" i="30"/>
  <c r="H16" i="30"/>
  <c r="E16" i="30"/>
  <c r="H15" i="30"/>
  <c r="E15" i="30"/>
  <c r="H14" i="30"/>
  <c r="E14" i="30"/>
  <c r="H13" i="30"/>
  <c r="E13" i="30"/>
  <c r="H12" i="30"/>
  <c r="E12" i="30"/>
  <c r="H11" i="30"/>
  <c r="E11" i="30"/>
  <c r="E23" i="30"/>
  <c r="E7" i="32"/>
  <c r="E6" i="32"/>
  <c r="E5" i="32"/>
  <c r="D9" i="32"/>
  <c r="C9" i="32"/>
  <c r="B9" i="32"/>
  <c r="E9" i="32"/>
  <c r="H35" i="30"/>
  <c r="E35" i="30"/>
  <c r="E36" i="30"/>
  <c r="G38" i="30"/>
  <c r="F38" i="30"/>
  <c r="D38" i="30"/>
  <c r="C38" i="30"/>
  <c r="H37" i="30"/>
  <c r="E37" i="30"/>
  <c r="H36" i="30"/>
  <c r="H34" i="30"/>
  <c r="E34" i="30"/>
  <c r="H33" i="30"/>
  <c r="E33" i="30"/>
  <c r="H32" i="30"/>
  <c r="E32" i="30"/>
  <c r="H31" i="30"/>
  <c r="E31" i="30"/>
  <c r="H30" i="30"/>
  <c r="E30" i="30"/>
  <c r="H29" i="30"/>
  <c r="E29" i="30"/>
  <c r="H28" i="30"/>
  <c r="E28" i="30"/>
  <c r="H27" i="30"/>
  <c r="E27" i="30"/>
  <c r="E26" i="30"/>
  <c r="E38" i="30"/>
  <c r="H26" i="30"/>
  <c r="H38" i="30"/>
  <c r="G39" i="30"/>
  <c r="G23" i="31"/>
  <c r="F23" i="31"/>
  <c r="D23" i="31"/>
  <c r="C23" i="31"/>
  <c r="H22" i="31"/>
  <c r="E22" i="31"/>
  <c r="H21" i="31"/>
  <c r="E21" i="31"/>
  <c r="H20" i="31"/>
  <c r="E20" i="31"/>
  <c r="H19" i="31"/>
  <c r="E19" i="31"/>
  <c r="H18" i="31"/>
  <c r="E18" i="31"/>
  <c r="H17" i="31"/>
  <c r="E17" i="31"/>
  <c r="H16" i="31"/>
  <c r="E16" i="31"/>
  <c r="H15" i="31"/>
  <c r="H14" i="31"/>
  <c r="E14" i="31"/>
  <c r="H13" i="31"/>
  <c r="E13" i="31"/>
  <c r="H12" i="31"/>
  <c r="E12" i="31"/>
  <c r="H11" i="31"/>
  <c r="H23" i="31"/>
  <c r="E11" i="31"/>
  <c r="E23" i="31"/>
  <c r="G23" i="30"/>
  <c r="F23" i="30"/>
  <c r="D23" i="30"/>
  <c r="C23" i="30"/>
  <c r="H23" i="30"/>
  <c r="D19" i="24"/>
  <c r="G21" i="24"/>
  <c r="F21" i="24"/>
  <c r="H21" i="24"/>
  <c r="D21" i="24"/>
  <c r="C21" i="24"/>
  <c r="E21" i="24"/>
  <c r="G13" i="24"/>
  <c r="F13" i="24"/>
  <c r="H13" i="24"/>
  <c r="D13" i="24"/>
  <c r="C13" i="24"/>
  <c r="E13" i="24"/>
  <c r="G19" i="24"/>
  <c r="F19" i="24"/>
  <c r="H19" i="24"/>
  <c r="C19" i="24"/>
  <c r="E19" i="24"/>
  <c r="G12" i="24"/>
  <c r="F12" i="24"/>
  <c r="H12" i="24"/>
  <c r="D12" i="24"/>
  <c r="C12" i="24"/>
  <c r="E12" i="24"/>
  <c r="G11" i="24"/>
  <c r="G23" i="24"/>
  <c r="F11" i="24"/>
  <c r="H11" i="24"/>
  <c r="H14" i="24"/>
  <c r="H15" i="24"/>
  <c r="H16" i="24"/>
  <c r="H17" i="24"/>
  <c r="H18" i="24"/>
  <c r="H20" i="24"/>
  <c r="H22" i="24"/>
  <c r="H23" i="24"/>
  <c r="D11" i="24"/>
  <c r="C11" i="24"/>
  <c r="E11" i="24"/>
  <c r="E14" i="24"/>
  <c r="E15" i="24"/>
  <c r="E16" i="24"/>
  <c r="E17" i="24"/>
  <c r="E18" i="24"/>
  <c r="E20" i="24"/>
  <c r="E22" i="24"/>
  <c r="E23" i="24"/>
  <c r="K17" i="20"/>
  <c r="G21" i="20"/>
  <c r="D21" i="20"/>
  <c r="N20" i="20"/>
  <c r="K20" i="20"/>
  <c r="F20" i="20"/>
  <c r="H20" i="20"/>
  <c r="C20" i="20"/>
  <c r="E20" i="20"/>
  <c r="L19" i="20"/>
  <c r="N19" i="20"/>
  <c r="K19" i="20"/>
  <c r="F19" i="20"/>
  <c r="H19" i="20"/>
  <c r="C19" i="20"/>
  <c r="E19" i="20"/>
  <c r="N18" i="20"/>
  <c r="K18" i="20"/>
  <c r="F18" i="20"/>
  <c r="H18" i="20"/>
  <c r="C18" i="20"/>
  <c r="E18" i="20"/>
  <c r="N17" i="20"/>
  <c r="F17" i="20"/>
  <c r="H17" i="20"/>
  <c r="C17" i="20"/>
  <c r="E17" i="20"/>
  <c r="N16" i="20"/>
  <c r="J21" i="20"/>
  <c r="F16" i="20"/>
  <c r="H16" i="20"/>
  <c r="C16" i="20"/>
  <c r="E16" i="20"/>
  <c r="N15" i="20"/>
  <c r="K15" i="20"/>
  <c r="F15" i="20"/>
  <c r="H15" i="20"/>
  <c r="C15" i="20"/>
  <c r="E15" i="20"/>
  <c r="M14" i="20"/>
  <c r="N14" i="20"/>
  <c r="K14" i="20"/>
  <c r="K9" i="20"/>
  <c r="K10" i="20"/>
  <c r="K11" i="20"/>
  <c r="K12" i="20"/>
  <c r="K13" i="20"/>
  <c r="K16" i="20"/>
  <c r="K21" i="20"/>
  <c r="F14" i="20"/>
  <c r="H14" i="20"/>
  <c r="C14" i="20"/>
  <c r="E14" i="20"/>
  <c r="M13" i="20"/>
  <c r="N13" i="20"/>
  <c r="F13" i="20"/>
  <c r="H13" i="20"/>
  <c r="C13" i="20"/>
  <c r="E13" i="20"/>
  <c r="N12" i="20"/>
  <c r="F12" i="20"/>
  <c r="H12" i="20"/>
  <c r="C12" i="20"/>
  <c r="E12" i="20"/>
  <c r="N11" i="20"/>
  <c r="F11" i="20"/>
  <c r="H11" i="20"/>
  <c r="C11" i="20"/>
  <c r="M10" i="20"/>
  <c r="N10" i="20"/>
  <c r="F10" i="20"/>
  <c r="H10" i="20"/>
  <c r="E10" i="20"/>
  <c r="I21" i="20"/>
  <c r="H9" i="20"/>
  <c r="E9" i="20"/>
  <c r="E11" i="20"/>
  <c r="E21" i="20"/>
  <c r="N21" i="18"/>
  <c r="N20" i="18"/>
  <c r="K12" i="18"/>
  <c r="N10" i="18"/>
  <c r="N11" i="18"/>
  <c r="N12" i="18"/>
  <c r="N13" i="18"/>
  <c r="N14" i="18"/>
  <c r="N15" i="18"/>
  <c r="N16" i="18"/>
  <c r="N17" i="18"/>
  <c r="N18" i="18"/>
  <c r="N19" i="18"/>
  <c r="N23" i="18"/>
  <c r="K20" i="18"/>
  <c r="K13" i="18"/>
  <c r="G23" i="18"/>
  <c r="F23" i="18"/>
  <c r="D23" i="18"/>
  <c r="C23" i="18"/>
  <c r="E21" i="18"/>
  <c r="H19" i="18"/>
  <c r="E19" i="18"/>
  <c r="H18" i="18"/>
  <c r="E18" i="18"/>
  <c r="H17" i="18"/>
  <c r="E17" i="18"/>
  <c r="H16" i="18"/>
  <c r="E16" i="18"/>
  <c r="H15" i="18"/>
  <c r="E15" i="18"/>
  <c r="H14" i="18"/>
  <c r="E14" i="18"/>
  <c r="H13" i="18"/>
  <c r="E13" i="18"/>
  <c r="H12" i="18"/>
  <c r="E12" i="18"/>
  <c r="H11" i="18"/>
  <c r="E11" i="18"/>
  <c r="H10" i="18"/>
  <c r="H23" i="18"/>
  <c r="E10" i="18"/>
  <c r="E23" i="18"/>
  <c r="H23" i="19"/>
  <c r="G23" i="19"/>
  <c r="F23" i="19"/>
  <c r="E23" i="19"/>
  <c r="D23" i="19"/>
  <c r="C23" i="19"/>
  <c r="M23" i="19"/>
  <c r="L23" i="19"/>
  <c r="J23" i="19"/>
  <c r="I23" i="19"/>
  <c r="N21" i="19"/>
  <c r="K21" i="19"/>
  <c r="N20" i="19"/>
  <c r="K20" i="19"/>
  <c r="N19" i="19"/>
  <c r="K19" i="19"/>
  <c r="K18" i="19"/>
  <c r="N17" i="19"/>
  <c r="K17" i="19"/>
  <c r="N16" i="19"/>
  <c r="K16" i="19"/>
  <c r="N15" i="19"/>
  <c r="K15" i="19"/>
  <c r="N14" i="19"/>
  <c r="K14" i="19"/>
  <c r="N13" i="19"/>
  <c r="K13" i="19"/>
  <c r="N12" i="19"/>
  <c r="K12" i="19"/>
  <c r="K10" i="19"/>
  <c r="K11" i="19"/>
  <c r="K23" i="19"/>
  <c r="N11" i="19"/>
  <c r="N10" i="19"/>
  <c r="N23" i="19"/>
  <c r="M23" i="18"/>
  <c r="L23" i="18"/>
  <c r="J23" i="18"/>
  <c r="I23" i="18"/>
  <c r="K21" i="18"/>
  <c r="K19" i="18"/>
  <c r="K18" i="18"/>
  <c r="K17" i="18"/>
  <c r="K16" i="18"/>
  <c r="K15" i="18"/>
  <c r="K14" i="18"/>
  <c r="K11" i="18"/>
  <c r="K10" i="18"/>
  <c r="K23" i="18"/>
  <c r="N9" i="20"/>
  <c r="N21" i="20"/>
  <c r="N22" i="20"/>
  <c r="C23" i="24"/>
  <c r="L21" i="20"/>
  <c r="M21" i="20"/>
  <c r="D23" i="24"/>
  <c r="H21" i="20"/>
  <c r="H22" i="20"/>
  <c r="G24" i="24"/>
  <c r="G26" i="24"/>
  <c r="G24" i="30"/>
  <c r="G40" i="30"/>
  <c r="G24" i="31"/>
  <c r="G32" i="31"/>
  <c r="F23" i="24"/>
  <c r="F21" i="20"/>
  <c r="C21" i="20"/>
</calcChain>
</file>

<file path=xl/sharedStrings.xml><?xml version="1.0" encoding="utf-8"?>
<sst xmlns="http://schemas.openxmlformats.org/spreadsheetml/2006/main" count="360" uniqueCount="85">
  <si>
    <t>-</t>
  </si>
  <si>
    <t>No</t>
  </si>
  <si>
    <t>DATA KUNJUNGAN WISATAWAN MANCANEGARA DAN NUSANTARA</t>
  </si>
  <si>
    <t xml:space="preserve">KABUPATEN </t>
  </si>
  <si>
    <t>Wisman</t>
  </si>
  <si>
    <t>Jmlh</t>
  </si>
  <si>
    <t>Wisnus</t>
  </si>
  <si>
    <t>L</t>
  </si>
  <si>
    <t>P</t>
  </si>
  <si>
    <t>Bulan</t>
  </si>
  <si>
    <t>Januari</t>
  </si>
  <si>
    <t>Februari</t>
  </si>
  <si>
    <t xml:space="preserve">Maret 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</si>
  <si>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</si>
  <si>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</si>
  <si>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</si>
  <si>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</si>
  <si>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</si>
  <si>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</si>
  <si>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</si>
  <si>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</si>
  <si>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</si>
  <si>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Jlh Total</t>
  </si>
  <si>
    <t>Ket :</t>
  </si>
  <si>
    <t>: Wisatawan Nusantara</t>
  </si>
  <si>
    <t>TAHUN 2013 S/D 2014</t>
  </si>
  <si>
    <t>: Sumba Barat</t>
  </si>
  <si>
    <t>: Wisatawan Mancanegara</t>
  </si>
  <si>
    <t>Waikabubak,                        2015</t>
  </si>
  <si>
    <t>TAHUN 2012 S/D 2013</t>
  </si>
  <si>
    <t>TAHUN 2015 S/D 2016</t>
  </si>
  <si>
    <t>Jumlah Wisman + wisnu 2015</t>
  </si>
  <si>
    <t>Jumlah Wisman + Wisnu 2016</t>
  </si>
  <si>
    <t>No.</t>
  </si>
  <si>
    <t>Kepala Dinas Pariwisata &amp; Kebudayaan</t>
  </si>
  <si>
    <t>Kabupaten Sumba Barat,</t>
  </si>
  <si>
    <t>UNIT</t>
  </si>
  <si>
    <t>:  SUMBA BARAT</t>
  </si>
  <si>
    <t>Jumlah Wisman + wisnus 2017</t>
  </si>
  <si>
    <t>Jumlah Kunjungan di Kampung Situs</t>
  </si>
  <si>
    <t xml:space="preserve">Total </t>
  </si>
  <si>
    <t xml:space="preserve">:  DINAS PARIWISATA DAN KEBUDAYAAN </t>
  </si>
  <si>
    <t>PER 31 DESEMBER 2017</t>
  </si>
  <si>
    <t xml:space="preserve"> Tahun  2015</t>
  </si>
  <si>
    <t>Tahun 2016</t>
  </si>
  <si>
    <t>PER 31 DESEMBER 2018</t>
  </si>
  <si>
    <t>Jumlah Wisman + wisnus 2018</t>
  </si>
  <si>
    <t>Jumlah Kunjungan di Kampung Situs 2018</t>
  </si>
  <si>
    <t>Jumlah Kunjungan Event 2018</t>
  </si>
  <si>
    <t>Jumlah Kunjungan Balai Taman Nasional Lapopu 2018</t>
  </si>
  <si>
    <t>Jumlah Kunjungan Festival 1001 Kuda Sandlewood dan Tenun Ikat (07-07-2018)</t>
  </si>
  <si>
    <t>Jumlah Kunjungan Tournament Pacuan Kuda (01 s/d 11 - 08 - 2018)</t>
  </si>
  <si>
    <t>Jumlah Kunjungan Open Tournament Pacuan Kuda (20-09 s/d 02-10-2018)</t>
  </si>
  <si>
    <t>Jumlah Kunjungan Ritual Wula Podu (05-11 s/d 05-12-2018)</t>
  </si>
  <si>
    <t>Charles Hermana Weru, S.Sos</t>
  </si>
  <si>
    <t>Pembina - IV/a</t>
  </si>
  <si>
    <t>NIP. 19721102 200112 1 001</t>
  </si>
  <si>
    <t>Jumlah Wisman + wisnus (hotel) 2018</t>
  </si>
  <si>
    <t>Kampung Situs</t>
  </si>
  <si>
    <t>Festival 1001 Kuda sandlewood dan Tenun Ikat</t>
  </si>
  <si>
    <t>Ritual Wula Podu</t>
  </si>
  <si>
    <t>TOTAL</t>
  </si>
  <si>
    <t>Bija Lungu Hiu Paana (Kec. Wanukaka)</t>
  </si>
  <si>
    <t>Pasola Lamboya (02-02-2019)</t>
  </si>
  <si>
    <t>Pajurra (Kec. Wanukaka (24-03-2019)</t>
  </si>
  <si>
    <t>Pasola Wanukaka (26-03-2019)</t>
  </si>
  <si>
    <t>Pasola Gaura (02-03-2019)</t>
  </si>
  <si>
    <t>Open Tournament Pacuan Kuda</t>
  </si>
  <si>
    <t>Close Tournament Pacuan Kuda</t>
  </si>
  <si>
    <t>Balai Taman Nasional Lapopu</t>
  </si>
  <si>
    <t>JUMLAH KUNJUNGAN EVENT</t>
  </si>
  <si>
    <t>Jumlah Wisman + wisnus 2019</t>
  </si>
  <si>
    <t>Waikabubak, 23 Juli 2019</t>
  </si>
  <si>
    <t>PRPG Sidang Raya PGI XVII
(2 s/d 5 - 11 - 2019)</t>
  </si>
  <si>
    <t>DATA KUNJUNGAN</t>
  </si>
  <si>
    <t>TAHUN</t>
  </si>
  <si>
    <t>WISMAN</t>
  </si>
  <si>
    <t>WISNUS</t>
  </si>
  <si>
    <t>WISLOK</t>
  </si>
  <si>
    <t>Jumlah</t>
  </si>
  <si>
    <t>PER 31 DESEMBER 2019</t>
  </si>
  <si>
    <t>Pembina Tk. I - IV/b</t>
  </si>
  <si>
    <t>Waikabubak, 03 Maret 2020</t>
  </si>
  <si>
    <t>Waikabubak, 31 Desember 2020</t>
  </si>
  <si>
    <t>PER 31 DESEMBER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</si>
</sst>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</numFmts>
  <fonts count="29" x14ac:knownFonts="1">
    <font>
      <sz val="11"/>
      <color theme="1"/>
      <name val="Calibri"/>
      <family val="2"/>
      <charset val="1"/>
      <scheme val="minor"/>
    </font>
    <font>
      <b/>
      <sz val="12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charset val="1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1"/>
      <scheme val="minor"/>
    </font>
    <font>
      <b/>
      <sz val="14"/>
      <color theme="1"/>
      <name val="Calibri"/>
      <family val="2"/>
      <charset val="1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Cambria"/>
      <family val="1"/>
      <scheme val="major"/>
    </font>
    <font>
      <i/>
      <sz val="12"/>
      <color theme="1"/>
      <name val="Arial"/>
      <family val="2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2"/>
      <color theme="1"/>
      <name val="Cambria"/>
      <family val="1"/>
      <scheme val="maj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35">
    <xf numFmtId="0" fontId="0" fillId="0" borderId="0" xfId="0"/>
    <xf numFmtId="0" fontId="0" fillId="0" borderId="1" xfId="0" applyBorder="1"/>
    <xf numFmtId="0" fontId="0" fillId="0" borderId="2" xfId="0" applyBorder="1"/>
    <xf numFmtId="0" fontId="4" fillId="0" borderId="1" xfId="0" applyFont="1" applyBorder="1"/>
    <xf numFmtId="0" fontId="0" fillId="0" borderId="1" xfId="0" quotePrefix="1" applyBorder="1"/>
    <xf numFmtId="0" fontId="4" fillId="0" borderId="3" xfId="0" applyFont="1" applyBorder="1"/>
    <xf numFmtId="0" fontId="0" fillId="0" borderId="3" xfId="0" applyBorder="1"/>
    <xf numFmtId="0" fontId="4" fillId="0" borderId="4" xfId="0" applyFont="1" applyBorder="1"/>
    <xf numFmtId="0" fontId="0" fillId="0" borderId="4" xfId="0" applyBorder="1"/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/>
    <xf numFmtId="164" fontId="4" fillId="0" borderId="1" xfId="2" applyFont="1" applyBorder="1"/>
    <xf numFmtId="0" fontId="0" fillId="0" borderId="0" xfId="0" applyBorder="1"/>
    <xf numFmtId="0" fontId="4" fillId="0" borderId="0" xfId="0" applyFont="1" applyBorder="1" applyAlignment="1">
      <alignment horizontal="left"/>
    </xf>
    <xf numFmtId="164" fontId="4" fillId="0" borderId="0" xfId="2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 applyAlignment="1">
      <alignment horizontal="left"/>
    </xf>
    <xf numFmtId="164" fontId="6" fillId="0" borderId="0" xfId="2" applyFont="1" applyBorder="1"/>
    <xf numFmtId="164" fontId="6" fillId="0" borderId="0" xfId="2" applyFont="1" applyBorder="1" applyAlignment="1">
      <alignment horizontal="center"/>
    </xf>
    <xf numFmtId="0" fontId="7" fillId="0" borderId="0" xfId="0" applyFont="1"/>
    <xf numFmtId="0" fontId="8" fillId="0" borderId="1" xfId="0" applyFont="1" applyBorder="1"/>
    <xf numFmtId="164" fontId="8" fillId="0" borderId="1" xfId="2" applyFont="1" applyBorder="1" applyAlignment="1">
      <alignment vertical="center"/>
    </xf>
    <xf numFmtId="164" fontId="8" fillId="0" borderId="3" xfId="2" applyFont="1" applyBorder="1" applyAlignment="1">
      <alignment vertical="center"/>
    </xf>
    <xf numFmtId="164" fontId="8" fillId="0" borderId="3" xfId="2" quotePrefix="1" applyFont="1" applyBorder="1" applyAlignment="1">
      <alignment vertical="center"/>
    </xf>
    <xf numFmtId="164" fontId="8" fillId="0" borderId="1" xfId="2" quotePrefix="1" applyFont="1" applyBorder="1" applyAlignment="1">
      <alignment vertical="center"/>
    </xf>
    <xf numFmtId="0" fontId="8" fillId="0" borderId="5" xfId="0" applyFont="1" applyBorder="1"/>
    <xf numFmtId="164" fontId="8" fillId="0" borderId="6" xfId="2" applyFont="1" applyBorder="1" applyAlignment="1">
      <alignment vertical="center"/>
    </xf>
    <xf numFmtId="164" fontId="8" fillId="0" borderId="5" xfId="2" applyFont="1" applyBorder="1" applyAlignment="1">
      <alignment vertical="center"/>
    </xf>
    <xf numFmtId="164" fontId="8" fillId="0" borderId="5" xfId="2" quotePrefix="1" applyFont="1" applyBorder="1" applyAlignment="1">
      <alignment vertical="center"/>
    </xf>
    <xf numFmtId="0" fontId="9" fillId="0" borderId="7" xfId="0" applyFont="1" applyBorder="1"/>
    <xf numFmtId="0" fontId="9" fillId="0" borderId="8" xfId="0" applyFont="1" applyBorder="1"/>
    <xf numFmtId="0" fontId="10" fillId="0" borderId="8" xfId="0" applyFont="1" applyBorder="1"/>
    <xf numFmtId="0" fontId="10" fillId="0" borderId="9" xfId="0" applyFont="1" applyBorder="1"/>
    <xf numFmtId="0" fontId="8" fillId="0" borderId="10" xfId="0" applyFont="1" applyBorder="1" applyAlignment="1">
      <alignment horizontal="center"/>
    </xf>
    <xf numFmtId="164" fontId="8" fillId="0" borderId="11" xfId="2" applyFont="1" applyBorder="1" applyAlignment="1">
      <alignment vertical="center"/>
    </xf>
    <xf numFmtId="164" fontId="8" fillId="0" borderId="0" xfId="2" applyFont="1" applyBorder="1" applyAlignment="1">
      <alignment vertical="center"/>
    </xf>
    <xf numFmtId="164" fontId="8" fillId="0" borderId="11" xfId="2" quotePrefix="1" applyFont="1" applyBorder="1" applyAlignment="1">
      <alignment vertical="center"/>
    </xf>
    <xf numFmtId="0" fontId="8" fillId="0" borderId="12" xfId="0" applyFont="1" applyBorder="1" applyAlignment="1">
      <alignment horizontal="center"/>
    </xf>
    <xf numFmtId="164" fontId="8" fillId="0" borderId="13" xfId="2" applyFont="1" applyBorder="1" applyAlignment="1">
      <alignment vertical="center"/>
    </xf>
    <xf numFmtId="0" fontId="11" fillId="0" borderId="0" xfId="0" applyFont="1"/>
    <xf numFmtId="164" fontId="8" fillId="0" borderId="1" xfId="2" applyFont="1" applyBorder="1" applyAlignment="1">
      <alignment horizontal="center" vertical="center"/>
    </xf>
    <xf numFmtId="164" fontId="8" fillId="0" borderId="11" xfId="2" applyFont="1" applyBorder="1" applyAlignment="1">
      <alignment horizontal="center" vertical="center"/>
    </xf>
    <xf numFmtId="164" fontId="8" fillId="0" borderId="0" xfId="2" applyFont="1" applyBorder="1" applyAlignment="1">
      <alignment horizontal="center" vertical="center"/>
    </xf>
    <xf numFmtId="0" fontId="12" fillId="0" borderId="0" xfId="0" applyFont="1"/>
    <xf numFmtId="0" fontId="13" fillId="2" borderId="1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164" fontId="9" fillId="0" borderId="14" xfId="2" applyFont="1" applyBorder="1" applyAlignment="1">
      <alignment vertical="center"/>
    </xf>
    <xf numFmtId="0" fontId="15" fillId="0" borderId="0" xfId="0" applyFont="1" applyAlignment="1">
      <alignment horizontal="center"/>
    </xf>
    <xf numFmtId="164" fontId="0" fillId="0" borderId="0" xfId="0" applyNumberFormat="1"/>
    <xf numFmtId="164" fontId="16" fillId="0" borderId="3" xfId="2" applyFont="1" applyBorder="1" applyAlignment="1">
      <alignment horizontal="center" vertical="center"/>
    </xf>
    <xf numFmtId="164" fontId="16" fillId="0" borderId="1" xfId="2" applyFont="1" applyBorder="1" applyAlignment="1">
      <alignment horizontal="center" vertical="center"/>
    </xf>
    <xf numFmtId="164" fontId="16" fillId="0" borderId="0" xfId="2" applyFont="1" applyBorder="1" applyAlignment="1">
      <alignment horizontal="center" vertical="center"/>
    </xf>
    <xf numFmtId="164" fontId="16" fillId="0" borderId="3" xfId="2" applyFont="1" applyBorder="1" applyAlignment="1">
      <alignment vertical="center"/>
    </xf>
    <xf numFmtId="164" fontId="2" fillId="0" borderId="1" xfId="2" applyFont="1" applyBorder="1"/>
    <xf numFmtId="164" fontId="2" fillId="0" borderId="2" xfId="2" applyFont="1" applyBorder="1"/>
    <xf numFmtId="164" fontId="2" fillId="0" borderId="3" xfId="2" applyFont="1" applyBorder="1"/>
    <xf numFmtId="164" fontId="2" fillId="0" borderId="0" xfId="2" applyFont="1"/>
    <xf numFmtId="164" fontId="2" fillId="0" borderId="1" xfId="2" quotePrefix="1" applyFont="1" applyBorder="1"/>
    <xf numFmtId="164" fontId="2" fillId="0" borderId="2" xfId="2" quotePrefix="1" applyFont="1" applyBorder="1"/>
    <xf numFmtId="164" fontId="2" fillId="0" borderId="3" xfId="2" quotePrefix="1" applyFont="1" applyBorder="1"/>
    <xf numFmtId="164" fontId="4" fillId="0" borderId="2" xfId="2" applyFont="1" applyBorder="1"/>
    <xf numFmtId="164" fontId="4" fillId="0" borderId="3" xfId="2" applyFont="1" applyBorder="1"/>
    <xf numFmtId="164" fontId="3" fillId="0" borderId="0" xfId="0" applyNumberFormat="1" applyFont="1"/>
    <xf numFmtId="164" fontId="2" fillId="0" borderId="0" xfId="2" applyFont="1"/>
    <xf numFmtId="0" fontId="17" fillId="0" borderId="0" xfId="0" applyFont="1"/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5" fillId="3" borderId="17" xfId="0" applyFont="1" applyFill="1" applyBorder="1"/>
    <xf numFmtId="0" fontId="5" fillId="3" borderId="18" xfId="0" applyFont="1" applyFill="1" applyBorder="1"/>
    <xf numFmtId="164" fontId="1" fillId="3" borderId="16" xfId="2" applyFont="1" applyFill="1" applyBorder="1"/>
    <xf numFmtId="0" fontId="5" fillId="0" borderId="19" xfId="0" applyFont="1" applyBorder="1" applyAlignment="1">
      <alignment horizontal="center"/>
    </xf>
    <xf numFmtId="0" fontId="5" fillId="0" borderId="20" xfId="0" applyFont="1" applyBorder="1"/>
    <xf numFmtId="164" fontId="5" fillId="0" borderId="21" xfId="2" applyFont="1" applyBorder="1" applyAlignment="1">
      <alignment horizontal="center"/>
    </xf>
    <xf numFmtId="164" fontId="5" fillId="0" borderId="20" xfId="2" applyFont="1" applyBorder="1" applyAlignment="1">
      <alignment horizontal="center"/>
    </xf>
    <xf numFmtId="164" fontId="5" fillId="0" borderId="22" xfId="2" applyFont="1" applyBorder="1" applyAlignment="1">
      <alignment horizontal="center"/>
    </xf>
    <xf numFmtId="164" fontId="5" fillId="0" borderId="23" xfId="2" applyFont="1" applyBorder="1" applyAlignment="1">
      <alignment horizontal="center"/>
    </xf>
    <xf numFmtId="164" fontId="5" fillId="0" borderId="24" xfId="2" applyFont="1" applyBorder="1" applyAlignment="1">
      <alignment horizontal="center"/>
    </xf>
    <xf numFmtId="164" fontId="5" fillId="0" borderId="20" xfId="2" quotePrefix="1" applyFont="1" applyBorder="1" applyAlignment="1">
      <alignment horizontal="center"/>
    </xf>
    <xf numFmtId="164" fontId="5" fillId="0" borderId="19" xfId="2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/>
    <xf numFmtId="164" fontId="5" fillId="0" borderId="26" xfId="2" applyFont="1" applyBorder="1" applyAlignment="1">
      <alignment horizontal="center"/>
    </xf>
    <xf numFmtId="164" fontId="5" fillId="0" borderId="27" xfId="2" applyFont="1" applyBorder="1" applyAlignment="1">
      <alignment horizontal="center"/>
    </xf>
    <xf numFmtId="164" fontId="5" fillId="0" borderId="28" xfId="2" applyFont="1" applyBorder="1" applyAlignment="1">
      <alignment horizontal="center"/>
    </xf>
    <xf numFmtId="164" fontId="5" fillId="0" borderId="29" xfId="2" applyFont="1" applyBorder="1" applyAlignment="1">
      <alignment horizontal="center"/>
    </xf>
    <xf numFmtId="164" fontId="5" fillId="0" borderId="30" xfId="2" applyFont="1" applyBorder="1" applyAlignment="1">
      <alignment horizontal="center"/>
    </xf>
    <xf numFmtId="164" fontId="5" fillId="0" borderId="31" xfId="2" applyFont="1" applyBorder="1" applyAlignment="1">
      <alignment horizontal="center"/>
    </xf>
    <xf numFmtId="164" fontId="5" fillId="0" borderId="30" xfId="2" quotePrefix="1" applyFont="1" applyBorder="1" applyAlignment="1">
      <alignment horizontal="center"/>
    </xf>
    <xf numFmtId="164" fontId="5" fillId="0" borderId="26" xfId="2" quotePrefix="1" applyFont="1" applyBorder="1" applyAlignment="1">
      <alignment horizontal="center"/>
    </xf>
    <xf numFmtId="164" fontId="5" fillId="0" borderId="27" xfId="2" quotePrefix="1" applyFont="1" applyBorder="1" applyAlignment="1">
      <alignment horizontal="center"/>
    </xf>
    <xf numFmtId="0" fontId="6" fillId="3" borderId="32" xfId="0" applyFont="1" applyFill="1" applyBorder="1" applyAlignment="1">
      <alignment horizontal="center"/>
    </xf>
    <xf numFmtId="0" fontId="6" fillId="3" borderId="33" xfId="0" applyFont="1" applyFill="1" applyBorder="1" applyAlignment="1">
      <alignment horizontal="center"/>
    </xf>
    <xf numFmtId="164" fontId="6" fillId="3" borderId="33" xfId="2" applyFont="1" applyFill="1" applyBorder="1"/>
    <xf numFmtId="0" fontId="6" fillId="3" borderId="18" xfId="0" applyFont="1" applyFill="1" applyBorder="1" applyAlignment="1">
      <alignment horizontal="center"/>
    </xf>
    <xf numFmtId="0" fontId="5" fillId="3" borderId="34" xfId="0" applyFont="1" applyFill="1" applyBorder="1"/>
    <xf numFmtId="164" fontId="5" fillId="3" borderId="34" xfId="2" applyFont="1" applyFill="1" applyBorder="1" applyAlignment="1">
      <alignment horizontal="center"/>
    </xf>
    <xf numFmtId="164" fontId="18" fillId="3" borderId="34" xfId="2" applyFont="1" applyFill="1" applyBorder="1" applyAlignment="1">
      <alignment horizontal="center"/>
    </xf>
    <xf numFmtId="164" fontId="5" fillId="3" borderId="35" xfId="2" applyFont="1" applyFill="1" applyBorder="1" applyAlignment="1">
      <alignment horizontal="center"/>
    </xf>
    <xf numFmtId="164" fontId="5" fillId="3" borderId="17" xfId="2" applyFont="1" applyFill="1" applyBorder="1" applyAlignment="1">
      <alignment horizontal="center"/>
    </xf>
    <xf numFmtId="164" fontId="5" fillId="3" borderId="36" xfId="2" applyFont="1" applyFill="1" applyBorder="1" applyAlignment="1">
      <alignment horizontal="center"/>
    </xf>
    <xf numFmtId="0" fontId="0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9" fillId="0" borderId="37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19" fillId="0" borderId="1" xfId="0" applyFont="1" applyBorder="1"/>
    <xf numFmtId="0" fontId="19" fillId="0" borderId="10" xfId="0" applyFont="1" applyBorder="1" applyAlignment="1">
      <alignment horizontal="center"/>
    </xf>
    <xf numFmtId="164" fontId="20" fillId="0" borderId="3" xfId="2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164" fontId="20" fillId="0" borderId="1" xfId="2" applyFont="1" applyBorder="1" applyAlignment="1">
      <alignment horizontal="center" vertical="center"/>
    </xf>
    <xf numFmtId="164" fontId="19" fillId="0" borderId="11" xfId="2" applyFont="1" applyBorder="1" applyAlignment="1">
      <alignment horizontal="center" vertical="center"/>
    </xf>
    <xf numFmtId="164" fontId="19" fillId="0" borderId="0" xfId="2" applyFont="1" applyBorder="1" applyAlignment="1">
      <alignment horizontal="center" vertical="center"/>
    </xf>
    <xf numFmtId="164" fontId="20" fillId="0" borderId="0" xfId="2" applyFont="1" applyBorder="1" applyAlignment="1">
      <alignment horizontal="center" vertical="center"/>
    </xf>
    <xf numFmtId="164" fontId="20" fillId="0" borderId="3" xfId="2" applyFont="1" applyBorder="1" applyAlignment="1">
      <alignment vertical="center"/>
    </xf>
    <xf numFmtId="164" fontId="19" fillId="0" borderId="1" xfId="2" applyFont="1" applyBorder="1" applyAlignment="1">
      <alignment vertical="center"/>
    </xf>
    <xf numFmtId="164" fontId="19" fillId="0" borderId="11" xfId="2" applyFont="1" applyBorder="1" applyAlignment="1">
      <alignment vertical="center"/>
    </xf>
    <xf numFmtId="164" fontId="19" fillId="0" borderId="3" xfId="2" applyFont="1" applyBorder="1" applyAlignment="1">
      <alignment vertical="center"/>
    </xf>
    <xf numFmtId="164" fontId="19" fillId="0" borderId="3" xfId="2" quotePrefix="1" applyFont="1" applyBorder="1" applyAlignment="1">
      <alignment vertical="center"/>
    </xf>
    <xf numFmtId="164" fontId="19" fillId="0" borderId="0" xfId="2" applyFont="1" applyBorder="1" applyAlignment="1">
      <alignment vertical="center"/>
    </xf>
    <xf numFmtId="164" fontId="19" fillId="0" borderId="1" xfId="2" quotePrefix="1" applyFont="1" applyBorder="1" applyAlignment="1">
      <alignment vertical="center"/>
    </xf>
    <xf numFmtId="164" fontId="19" fillId="0" borderId="11" xfId="2" quotePrefix="1" applyFont="1" applyBorder="1" applyAlignment="1">
      <alignment vertical="center"/>
    </xf>
    <xf numFmtId="0" fontId="19" fillId="0" borderId="12" xfId="0" applyFont="1" applyBorder="1" applyAlignment="1">
      <alignment horizontal="center"/>
    </xf>
    <xf numFmtId="0" fontId="19" fillId="0" borderId="5" xfId="0" applyFont="1" applyBorder="1"/>
    <xf numFmtId="164" fontId="19" fillId="0" borderId="6" xfId="2" applyFont="1" applyBorder="1" applyAlignment="1">
      <alignment vertical="center"/>
    </xf>
    <xf numFmtId="164" fontId="19" fillId="0" borderId="5" xfId="2" applyFont="1" applyBorder="1" applyAlignment="1">
      <alignment vertical="center"/>
    </xf>
    <xf numFmtId="164" fontId="19" fillId="0" borderId="5" xfId="2" quotePrefix="1" applyFont="1" applyBorder="1" applyAlignment="1">
      <alignment vertical="center"/>
    </xf>
    <xf numFmtId="164" fontId="19" fillId="0" borderId="13" xfId="2" applyFont="1" applyBorder="1" applyAlignment="1">
      <alignment vertical="center"/>
    </xf>
    <xf numFmtId="164" fontId="15" fillId="0" borderId="14" xfId="2" applyFont="1" applyBorder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5" xfId="0" applyFont="1" applyBorder="1" applyAlignment="1">
      <alignment horizontal="left" vertical="center" wrapText="1"/>
    </xf>
    <xf numFmtId="0" fontId="19" fillId="0" borderId="37" xfId="0" applyFont="1" applyBorder="1" applyAlignment="1">
      <alignment horizontal="center" vertical="center"/>
    </xf>
    <xf numFmtId="0" fontId="19" fillId="0" borderId="5" xfId="0" applyFont="1" applyBorder="1" applyAlignment="1">
      <alignment wrapText="1"/>
    </xf>
    <xf numFmtId="0" fontId="21" fillId="0" borderId="0" xfId="0" applyFont="1"/>
    <xf numFmtId="0" fontId="21" fillId="0" borderId="0" xfId="0" applyFont="1" applyAlignment="1">
      <alignment horizontal="center"/>
    </xf>
    <xf numFmtId="3" fontId="21" fillId="0" borderId="0" xfId="0" applyNumberFormat="1" applyFont="1" applyAlignment="1">
      <alignment horizontal="center"/>
    </xf>
    <xf numFmtId="3" fontId="21" fillId="0" borderId="1" xfId="0" applyNumberFormat="1" applyFont="1" applyBorder="1" applyAlignment="1">
      <alignment horizontal="center"/>
    </xf>
    <xf numFmtId="0" fontId="21" fillId="0" borderId="40" xfId="0" applyFont="1" applyBorder="1" applyAlignment="1">
      <alignment horizontal="center"/>
    </xf>
    <xf numFmtId="3" fontId="21" fillId="0" borderId="2" xfId="0" applyNumberFormat="1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3" fontId="21" fillId="0" borderId="15" xfId="0" applyNumberFormat="1" applyFont="1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21" fillId="0" borderId="41" xfId="0" applyFont="1" applyBorder="1" applyAlignment="1">
      <alignment horizontal="center"/>
    </xf>
    <xf numFmtId="3" fontId="21" fillId="0" borderId="42" xfId="0" applyNumberFormat="1" applyFont="1" applyBorder="1" applyAlignment="1">
      <alignment horizontal="center"/>
    </xf>
    <xf numFmtId="3" fontId="21" fillId="0" borderId="43" xfId="0" applyNumberFormat="1" applyFont="1" applyBorder="1" applyAlignment="1">
      <alignment horizontal="center"/>
    </xf>
    <xf numFmtId="0" fontId="23" fillId="0" borderId="44" xfId="0" applyFont="1" applyBorder="1" applyAlignment="1">
      <alignment horizontal="center" vertical="center"/>
    </xf>
    <xf numFmtId="3" fontId="23" fillId="0" borderId="45" xfId="0" applyNumberFormat="1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3" fontId="24" fillId="0" borderId="16" xfId="0" applyNumberFormat="1" applyFont="1" applyBorder="1" applyAlignment="1">
      <alignment horizontal="center"/>
    </xf>
    <xf numFmtId="0" fontId="21" fillId="0" borderId="47" xfId="0" applyFont="1" applyBorder="1" applyAlignment="1">
      <alignment horizontal="center"/>
    </xf>
    <xf numFmtId="3" fontId="21" fillId="0" borderId="48" xfId="0" applyNumberFormat="1" applyFont="1" applyBorder="1" applyAlignment="1">
      <alignment horizontal="center"/>
    </xf>
    <xf numFmtId="3" fontId="21" fillId="0" borderId="49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4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2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5" fillId="3" borderId="33" xfId="0" applyFont="1" applyFill="1" applyBorder="1" applyAlignment="1">
      <alignment horizontal="center"/>
    </xf>
    <xf numFmtId="0" fontId="5" fillId="3" borderId="51" xfId="0" applyFont="1" applyFill="1" applyBorder="1" applyAlignment="1">
      <alignment horizontal="center"/>
    </xf>
    <xf numFmtId="0" fontId="5" fillId="3" borderId="52" xfId="0" applyFont="1" applyFill="1" applyBorder="1" applyAlignment="1">
      <alignment horizontal="center"/>
    </xf>
    <xf numFmtId="164" fontId="5" fillId="3" borderId="53" xfId="2" applyFont="1" applyFill="1" applyBorder="1" applyAlignment="1">
      <alignment horizontal="center"/>
    </xf>
    <xf numFmtId="164" fontId="5" fillId="3" borderId="51" xfId="2" applyFont="1" applyFill="1" applyBorder="1" applyAlignment="1">
      <alignment horizontal="center"/>
    </xf>
    <xf numFmtId="164" fontId="5" fillId="3" borderId="52" xfId="2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5" fillId="3" borderId="54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55" xfId="0" applyFont="1" applyFill="1" applyBorder="1" applyAlignment="1">
      <alignment horizontal="center" vertical="center"/>
    </xf>
    <xf numFmtId="0" fontId="5" fillId="3" borderId="56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57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/>
    </xf>
    <xf numFmtId="0" fontId="6" fillId="3" borderId="34" xfId="0" applyFont="1" applyFill="1" applyBorder="1" applyAlignment="1">
      <alignment horizontal="center"/>
    </xf>
    <xf numFmtId="0" fontId="6" fillId="3" borderId="36" xfId="0" applyFont="1" applyFill="1" applyBorder="1" applyAlignment="1">
      <alignment horizontal="center"/>
    </xf>
    <xf numFmtId="0" fontId="6" fillId="3" borderId="3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5" xfId="0" applyFont="1" applyFill="1" applyBorder="1" applyAlignment="1">
      <alignment horizontal="center"/>
    </xf>
    <xf numFmtId="0" fontId="6" fillId="3" borderId="58" xfId="0" applyFont="1" applyFill="1" applyBorder="1" applyAlignment="1">
      <alignment horizontal="center"/>
    </xf>
    <xf numFmtId="0" fontId="6" fillId="3" borderId="5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60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0" fontId="13" fillId="0" borderId="65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13" fillId="0" borderId="67" xfId="0" applyFont="1" applyBorder="1" applyAlignment="1">
      <alignment horizontal="center" vertical="center"/>
    </xf>
    <xf numFmtId="0" fontId="13" fillId="4" borderId="3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166" fontId="27" fillId="0" borderId="14" xfId="1" applyNumberFormat="1" applyFont="1" applyBorder="1" applyAlignment="1">
      <alignment horizontal="center"/>
    </xf>
    <xf numFmtId="0" fontId="9" fillId="5" borderId="14" xfId="0" applyFont="1" applyFill="1" applyBorder="1" applyAlignment="1">
      <alignment horizontal="left" vertical="center"/>
    </xf>
    <xf numFmtId="164" fontId="13" fillId="5" borderId="14" xfId="0" applyNumberFormat="1" applyFont="1" applyFill="1" applyBorder="1" applyAlignment="1">
      <alignment horizontal="center"/>
    </xf>
    <xf numFmtId="0" fontId="13" fillId="5" borderId="14" xfId="0" applyFont="1" applyFill="1" applyBorder="1" applyAlignment="1">
      <alignment horizontal="center"/>
    </xf>
    <xf numFmtId="164" fontId="27" fillId="0" borderId="14" xfId="2" applyFont="1" applyBorder="1" applyAlignment="1">
      <alignment horizontal="center"/>
    </xf>
    <xf numFmtId="0" fontId="7" fillId="0" borderId="0" xfId="0" applyFont="1" applyAlignment="1">
      <alignment horizontal="left"/>
    </xf>
    <xf numFmtId="0" fontId="9" fillId="0" borderId="37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166" fontId="27" fillId="0" borderId="37" xfId="1" applyNumberFormat="1" applyFont="1" applyBorder="1" applyAlignment="1">
      <alignment horizontal="center"/>
    </xf>
    <xf numFmtId="166" fontId="27" fillId="0" borderId="39" xfId="1" applyNumberFormat="1" applyFont="1" applyBorder="1" applyAlignment="1">
      <alignment horizontal="center"/>
    </xf>
    <xf numFmtId="0" fontId="9" fillId="0" borderId="68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left" vertical="center" wrapText="1"/>
    </xf>
    <xf numFmtId="166" fontId="27" fillId="0" borderId="37" xfId="1" applyNumberFormat="1" applyFont="1" applyBorder="1" applyAlignment="1">
      <alignment horizontal="left"/>
    </xf>
    <xf numFmtId="166" fontId="27" fillId="0" borderId="39" xfId="1" applyNumberFormat="1" applyFont="1" applyBorder="1" applyAlignment="1">
      <alignment horizontal="left"/>
    </xf>
    <xf numFmtId="164" fontId="15" fillId="5" borderId="14" xfId="0" applyNumberFormat="1" applyFont="1" applyFill="1" applyBorder="1" applyAlignment="1">
      <alignment horizontal="center"/>
    </xf>
    <xf numFmtId="0" fontId="15" fillId="5" borderId="14" xfId="0" applyFont="1" applyFill="1" applyBorder="1" applyAlignment="1">
      <alignment horizontal="center"/>
    </xf>
    <xf numFmtId="0" fontId="15" fillId="0" borderId="14" xfId="0" applyFont="1" applyBorder="1" applyAlignment="1">
      <alignment horizontal="left" vertical="center"/>
    </xf>
    <xf numFmtId="164" fontId="15" fillId="0" borderId="14" xfId="2" applyFont="1" applyBorder="1" applyAlignment="1">
      <alignment horizontal="center"/>
    </xf>
    <xf numFmtId="0" fontId="15" fillId="0" borderId="37" xfId="0" applyFont="1" applyBorder="1" applyAlignment="1">
      <alignment horizontal="left" vertical="center"/>
    </xf>
    <xf numFmtId="0" fontId="15" fillId="0" borderId="38" xfId="0" applyFont="1" applyBorder="1" applyAlignment="1">
      <alignment horizontal="left" vertical="center"/>
    </xf>
    <xf numFmtId="0" fontId="15" fillId="0" borderId="39" xfId="0" applyFont="1" applyBorder="1" applyAlignment="1">
      <alignment horizontal="left" vertical="center"/>
    </xf>
    <xf numFmtId="0" fontId="15" fillId="5" borderId="37" xfId="0" applyFont="1" applyFill="1" applyBorder="1" applyAlignment="1">
      <alignment horizontal="center" vertical="center"/>
    </xf>
    <xf numFmtId="0" fontId="15" fillId="5" borderId="38" xfId="0" applyFont="1" applyFill="1" applyBorder="1" applyAlignment="1">
      <alignment horizontal="center" vertical="center"/>
    </xf>
    <xf numFmtId="0" fontId="15" fillId="5" borderId="39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</cellXfs>
  <cellStyles count="3">
    <cellStyle name="Koma" xfId="1" builtinId="3"/>
    <cellStyle name="Koma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0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121226</xdr:colOff>
      <xdr:row>26</xdr:row>
      <xdr:rowOff>181841</xdr:rowOff>
    </xdr:from>
    <xdr:to>
      <xdr:col>13</xdr:col>
      <xdr:colOff>375225</xdr:colOff>
      <xdr:row>33</xdr:row>
      <xdr:rowOff>162791</xdr:rowOff>
    </xdr:to>
    <xdr:sp macro="" textlink="">
      <xdr:nvSpPr>
        <xdr:cNvPr id="2" name="Text Box 18">
          <a:extLst>
            <a:ext uri="{FF2B5EF4-FFF2-40B4-BE49-F238E27FC236}">
              <a16:creationId xmlns:a16="http://schemas.microsoft.com/office/drawing/2014/main" id="{4352C05E-522B-49CE-8C71-504EA5650316}"/>
            </a:ext>
          </a:extLst>
        </xdr:cNvPr>
        <xdr:cNvSpPr txBox="1">
          <a:spLocks noChangeArrowheads="1"/>
        </xdr:cNvSpPr>
      </xdr:nvSpPr>
      <xdr:spPr bwMode="auto">
        <a:xfrm>
          <a:off x="4474151" y="5134841"/>
          <a:ext cx="3578224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KEPALA BIDANG PENGEMBANGAN PRODUK</a:t>
          </a:r>
        </a:p>
        <a:p>
          <a:pPr algn="ctr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ctr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ctr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ctr" rtl="0">
            <a:defRPr sz="1000"/>
          </a:pPr>
          <a:r>
            <a:rPr lang="en-US" sz="1100" b="0" i="0" u="sng" strike="noStrike" baseline="0">
              <a:solidFill>
                <a:srgbClr val="000000"/>
              </a:solidFill>
              <a:latin typeface="Calibri"/>
              <a:cs typeface="Calibri"/>
            </a:rPr>
            <a:t>SALOMI DANGGA UMA</a:t>
          </a:r>
        </a:p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NIP. 19690119 198903 2 004</a:t>
          </a: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28</xdr:row>
      <xdr:rowOff>171450</xdr:rowOff>
    </xdr:from>
    <xdr:to>
      <xdr:col>14</xdr:col>
      <xdr:colOff>428625</xdr:colOff>
      <xdr:row>35</xdr:row>
      <xdr:rowOff>152400</xdr:rowOff>
    </xdr:to>
    <xdr:sp macro="" textlink="">
      <xdr:nvSpPr>
        <xdr:cNvPr id="15790" name="Text Box 18">
          <a:extLst>
            <a:ext uri="{FF2B5EF4-FFF2-40B4-BE49-F238E27FC236}">
              <a16:creationId xmlns:a16="http://schemas.microsoft.com/office/drawing/2014/main" id="{EA89AE5A-181F-448B-8B29-E5F30FED5DD6}"/>
            </a:ext>
          </a:extLst>
        </xdr:cNvPr>
        <xdr:cNvSpPr txBox="1">
          <a:spLocks noChangeArrowheads="1"/>
        </xdr:cNvSpPr>
      </xdr:nvSpPr>
      <xdr:spPr bwMode="auto">
        <a:xfrm>
          <a:off x="5153025" y="5505450"/>
          <a:ext cx="3819525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opLeftCell="A6" zoomScale="110" zoomScaleNormal="100" zoomScaleSheetLayoutView="110" workbookViewId="0" xr3:uid="{AEA406A1-0E4B-5B11-9CD5-51D6E497D94C}">
      <selection activeCell="E25" sqref="E25"/>
    </sheetView>
  </sheetViews>
  <sheetFormatPr defaultRowHeight="15" x14ac:dyDescent="0.2"/>
  <cols>
    <col min="1" max="1" width="6.1875" customWidth="1"/>
    <col min="2" max="2" width="14.390625" customWidth="1"/>
    <col min="3" max="3" width="9.68359375" customWidth="1"/>
    <col min="4" max="4" width="11.02734375" customWidth="1"/>
    <col min="5" max="5" width="8.47265625" customWidth="1"/>
    <col min="6" max="6" width="7.93359375" customWidth="1"/>
    <col min="7" max="7" width="7.53125" customWidth="1"/>
    <col min="8" max="8" width="8.33984375" customWidth="1"/>
    <col min="9" max="9" width="8.7421875" customWidth="1"/>
    <col min="10" max="10" width="7.80078125" customWidth="1"/>
    <col min="11" max="11" width="8.7421875" customWidth="1"/>
    <col min="12" max="13" width="8.203125" customWidth="1"/>
    <col min="14" max="14" width="8.609375" customWidth="1"/>
  </cols>
  <sheetData>
    <row r="1" spans="1:14" x14ac:dyDescent="0.2">
      <c r="A1" s="160" t="s">
        <v>2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</row>
    <row r="2" spans="1:14" x14ac:dyDescent="0.2">
      <c r="A2" s="160" t="s">
        <v>29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</row>
    <row r="4" spans="1:14" x14ac:dyDescent="0.2">
      <c r="A4" t="s">
        <v>3</v>
      </c>
      <c r="C4" t="s">
        <v>26</v>
      </c>
    </row>
    <row r="6" spans="1:14" x14ac:dyDescent="0.2">
      <c r="A6" s="161"/>
      <c r="B6" s="161"/>
      <c r="C6" s="164">
        <v>2012</v>
      </c>
      <c r="D6" s="164"/>
      <c r="E6" s="164"/>
      <c r="F6" s="164"/>
      <c r="G6" s="164"/>
      <c r="H6" s="164"/>
      <c r="I6" s="164">
        <v>2013</v>
      </c>
      <c r="J6" s="164"/>
      <c r="K6" s="164"/>
      <c r="L6" s="164"/>
      <c r="M6" s="164"/>
      <c r="N6" s="165"/>
    </row>
    <row r="7" spans="1:14" x14ac:dyDescent="0.2">
      <c r="A7" s="162"/>
      <c r="B7" s="162"/>
      <c r="C7" s="166" t="s">
        <v>4</v>
      </c>
      <c r="D7" s="167"/>
      <c r="E7" s="11" t="s">
        <v>5</v>
      </c>
      <c r="F7" s="166" t="s">
        <v>6</v>
      </c>
      <c r="G7" s="167"/>
      <c r="H7" s="11" t="s">
        <v>5</v>
      </c>
      <c r="I7" s="166" t="s">
        <v>4</v>
      </c>
      <c r="J7" s="167"/>
      <c r="K7" s="3" t="s">
        <v>5</v>
      </c>
      <c r="L7" s="166" t="s">
        <v>6</v>
      </c>
      <c r="M7" s="167"/>
      <c r="N7" s="7" t="s">
        <v>5</v>
      </c>
    </row>
    <row r="8" spans="1:14" x14ac:dyDescent="0.2">
      <c r="A8" s="163"/>
      <c r="B8" s="163"/>
      <c r="C8" s="11" t="s">
        <v>7</v>
      </c>
      <c r="D8" s="11" t="s">
        <v>8</v>
      </c>
      <c r="E8" s="11"/>
      <c r="F8" s="11" t="s">
        <v>7</v>
      </c>
      <c r="G8" s="11" t="s">
        <v>8</v>
      </c>
      <c r="H8" s="11"/>
      <c r="I8" s="3" t="s">
        <v>7</v>
      </c>
      <c r="J8" s="3" t="s">
        <v>8</v>
      </c>
      <c r="K8" s="3"/>
      <c r="L8" s="3" t="s">
        <v>7</v>
      </c>
      <c r="M8" s="3" t="s">
        <v>8</v>
      </c>
      <c r="N8" s="7"/>
    </row>
    <row r="9" spans="1:14" x14ac:dyDescent="0.2">
      <c r="A9" s="3" t="s">
        <v>1</v>
      </c>
      <c r="B9" s="3" t="s">
        <v>9</v>
      </c>
      <c r="C9" s="10"/>
      <c r="D9" s="10"/>
      <c r="E9" s="10"/>
      <c r="F9" s="10"/>
      <c r="G9" s="10"/>
      <c r="H9" s="10"/>
      <c r="I9" s="1"/>
      <c r="J9" s="1"/>
      <c r="K9" s="1"/>
      <c r="L9" s="1"/>
      <c r="M9" s="1"/>
      <c r="N9" s="8"/>
    </row>
    <row r="10" spans="1:14" x14ac:dyDescent="0.2">
      <c r="A10" s="10">
        <v>1</v>
      </c>
      <c r="B10" s="1" t="s">
        <v>10</v>
      </c>
      <c r="C10" s="10">
        <v>5</v>
      </c>
      <c r="D10" s="10">
        <v>13</v>
      </c>
      <c r="E10" s="10">
        <v>18</v>
      </c>
      <c r="F10" s="10">
        <v>7</v>
      </c>
      <c r="G10" s="10">
        <v>9</v>
      </c>
      <c r="H10" s="10">
        <v>16</v>
      </c>
      <c r="I10" s="1">
        <v>27</v>
      </c>
      <c r="J10" s="1">
        <v>17</v>
      </c>
      <c r="K10" s="1">
        <f>I10+J10</f>
        <v>44</v>
      </c>
      <c r="L10" s="1">
        <v>44</v>
      </c>
      <c r="M10" s="1">
        <v>14</v>
      </c>
      <c r="N10" s="8">
        <f>L10+M10</f>
        <v>58</v>
      </c>
    </row>
    <row r="11" spans="1:14" x14ac:dyDescent="0.2">
      <c r="A11" s="10">
        <v>2</v>
      </c>
      <c r="B11" s="1" t="s">
        <v>11</v>
      </c>
      <c r="C11" s="10">
        <v>4</v>
      </c>
      <c r="D11" s="10">
        <v>2</v>
      </c>
      <c r="E11" s="10">
        <v>6</v>
      </c>
      <c r="F11" s="10">
        <v>3</v>
      </c>
      <c r="G11" s="9" t="s">
        <v>0</v>
      </c>
      <c r="H11" s="10">
        <v>3</v>
      </c>
      <c r="I11" s="1">
        <v>18</v>
      </c>
      <c r="J11" s="1">
        <v>16</v>
      </c>
      <c r="K11" s="1">
        <f>I11+J11</f>
        <v>34</v>
      </c>
      <c r="L11" s="1">
        <v>82</v>
      </c>
      <c r="M11" s="1">
        <v>21</v>
      </c>
      <c r="N11" s="8">
        <f t="shared" ref="N11:N17" si="0">L11+M11</f>
        <v>103</v>
      </c>
    </row>
    <row r="12" spans="1:14" x14ac:dyDescent="0.2">
      <c r="A12" s="10">
        <v>3</v>
      </c>
      <c r="B12" s="1" t="s">
        <v>12</v>
      </c>
      <c r="C12" s="10">
        <v>7</v>
      </c>
      <c r="D12" s="10">
        <v>3</v>
      </c>
      <c r="E12" s="10">
        <v>10</v>
      </c>
      <c r="F12" s="10">
        <v>6</v>
      </c>
      <c r="G12" s="10">
        <v>6</v>
      </c>
      <c r="H12" s="10">
        <v>12</v>
      </c>
      <c r="I12" s="1">
        <v>19</v>
      </c>
      <c r="J12" s="1">
        <v>5</v>
      </c>
      <c r="K12" s="1">
        <f t="shared" ref="K12:K21" si="1">I12+J12</f>
        <v>24</v>
      </c>
      <c r="L12" s="1">
        <v>62</v>
      </c>
      <c r="M12" s="1">
        <v>25</v>
      </c>
      <c r="N12" s="8">
        <f t="shared" si="0"/>
        <v>87</v>
      </c>
    </row>
    <row r="13" spans="1:14" x14ac:dyDescent="0.2">
      <c r="A13" s="10">
        <v>4</v>
      </c>
      <c r="B13" s="1" t="s">
        <v>13</v>
      </c>
      <c r="C13" s="10">
        <v>4</v>
      </c>
      <c r="D13" s="10">
        <v>2</v>
      </c>
      <c r="E13" s="10">
        <v>6</v>
      </c>
      <c r="F13" s="10">
        <v>1</v>
      </c>
      <c r="G13" s="10">
        <v>2</v>
      </c>
      <c r="H13" s="10">
        <v>3</v>
      </c>
      <c r="I13" s="1">
        <v>14</v>
      </c>
      <c r="J13" s="1">
        <v>6</v>
      </c>
      <c r="K13" s="1">
        <f t="shared" si="1"/>
        <v>20</v>
      </c>
      <c r="L13" s="1">
        <v>72</v>
      </c>
      <c r="M13" s="1">
        <v>18</v>
      </c>
      <c r="N13" s="8">
        <f t="shared" si="0"/>
        <v>90</v>
      </c>
    </row>
    <row r="14" spans="1:14" x14ac:dyDescent="0.2">
      <c r="A14" s="10">
        <v>5</v>
      </c>
      <c r="B14" s="1" t="s">
        <v>14</v>
      </c>
      <c r="C14" s="10">
        <v>8</v>
      </c>
      <c r="D14" s="10">
        <v>7</v>
      </c>
      <c r="E14" s="10">
        <v>15</v>
      </c>
      <c r="F14" s="10">
        <v>7</v>
      </c>
      <c r="G14" s="10">
        <v>3</v>
      </c>
      <c r="H14" s="10">
        <v>10</v>
      </c>
      <c r="I14" s="1">
        <v>22</v>
      </c>
      <c r="J14" s="1">
        <v>7</v>
      </c>
      <c r="K14" s="1">
        <f t="shared" si="1"/>
        <v>29</v>
      </c>
      <c r="L14" s="1">
        <v>99</v>
      </c>
      <c r="M14" s="1">
        <v>30</v>
      </c>
      <c r="N14" s="8">
        <f t="shared" si="0"/>
        <v>129</v>
      </c>
    </row>
    <row r="15" spans="1:14" x14ac:dyDescent="0.2">
      <c r="A15" s="10">
        <v>6</v>
      </c>
      <c r="B15" s="1" t="s">
        <v>15</v>
      </c>
      <c r="C15" s="10">
        <v>1</v>
      </c>
      <c r="D15" s="9" t="s">
        <v>0</v>
      </c>
      <c r="E15" s="10">
        <v>1</v>
      </c>
      <c r="F15" s="9" t="s">
        <v>0</v>
      </c>
      <c r="G15" s="9" t="s">
        <v>0</v>
      </c>
      <c r="H15" s="9" t="s">
        <v>0</v>
      </c>
      <c r="I15" s="1">
        <v>38</v>
      </c>
      <c r="J15" s="1">
        <v>19</v>
      </c>
      <c r="K15" s="1">
        <f t="shared" si="1"/>
        <v>57</v>
      </c>
      <c r="L15" s="1">
        <v>75</v>
      </c>
      <c r="M15" s="1">
        <v>26</v>
      </c>
      <c r="N15" s="8">
        <f t="shared" si="0"/>
        <v>101</v>
      </c>
    </row>
    <row r="16" spans="1:14" x14ac:dyDescent="0.2">
      <c r="A16" s="10">
        <v>7</v>
      </c>
      <c r="B16" s="1" t="s">
        <v>16</v>
      </c>
      <c r="C16" s="10">
        <v>9</v>
      </c>
      <c r="D16" s="10">
        <v>11</v>
      </c>
      <c r="E16" s="10">
        <v>20</v>
      </c>
      <c r="F16" s="9" t="s">
        <v>0</v>
      </c>
      <c r="G16" s="9" t="s">
        <v>0</v>
      </c>
      <c r="H16" s="9" t="s">
        <v>0</v>
      </c>
      <c r="I16" s="1">
        <v>38</v>
      </c>
      <c r="J16" s="1">
        <v>27</v>
      </c>
      <c r="K16" s="1">
        <f t="shared" si="1"/>
        <v>65</v>
      </c>
      <c r="L16" s="1">
        <v>76</v>
      </c>
      <c r="M16" s="1">
        <v>26</v>
      </c>
      <c r="N16" s="8">
        <f t="shared" si="0"/>
        <v>102</v>
      </c>
    </row>
    <row r="17" spans="1:14" x14ac:dyDescent="0.2">
      <c r="A17" s="10">
        <v>8</v>
      </c>
      <c r="B17" s="1" t="s">
        <v>17</v>
      </c>
      <c r="C17" s="10">
        <v>24</v>
      </c>
      <c r="D17" s="10">
        <v>29</v>
      </c>
      <c r="E17" s="10">
        <v>53</v>
      </c>
      <c r="F17" s="10">
        <v>1</v>
      </c>
      <c r="G17" s="9" t="s">
        <v>0</v>
      </c>
      <c r="H17" s="10">
        <v>1</v>
      </c>
      <c r="I17" s="1">
        <v>71</v>
      </c>
      <c r="J17" s="1">
        <v>66</v>
      </c>
      <c r="K17" s="1">
        <f t="shared" si="1"/>
        <v>137</v>
      </c>
      <c r="L17" s="1">
        <v>56</v>
      </c>
      <c r="M17" s="1">
        <v>25</v>
      </c>
      <c r="N17" s="8">
        <f t="shared" si="0"/>
        <v>81</v>
      </c>
    </row>
    <row r="18" spans="1:14" x14ac:dyDescent="0.2">
      <c r="A18" s="10">
        <v>9</v>
      </c>
      <c r="B18" s="1" t="s">
        <v>18</v>
      </c>
      <c r="C18" s="10">
        <v>6</v>
      </c>
      <c r="D18" s="10">
        <v>5</v>
      </c>
      <c r="E18" s="10">
        <v>11</v>
      </c>
      <c r="F18" s="10">
        <v>1</v>
      </c>
      <c r="G18" s="10">
        <v>1</v>
      </c>
      <c r="H18" s="10">
        <v>2</v>
      </c>
      <c r="I18" s="1">
        <v>6</v>
      </c>
      <c r="J18" s="1">
        <v>9</v>
      </c>
      <c r="K18" s="1">
        <f t="shared" si="1"/>
        <v>15</v>
      </c>
      <c r="L18" s="1">
        <v>3</v>
      </c>
      <c r="M18" s="4" t="s">
        <v>0</v>
      </c>
      <c r="N18" s="8">
        <v>3</v>
      </c>
    </row>
    <row r="19" spans="1:14" x14ac:dyDescent="0.2">
      <c r="A19" s="10">
        <v>10</v>
      </c>
      <c r="B19" s="1" t="s">
        <v>19</v>
      </c>
      <c r="C19" s="10">
        <v>2</v>
      </c>
      <c r="D19" s="10">
        <v>2</v>
      </c>
      <c r="E19" s="10">
        <v>4</v>
      </c>
      <c r="F19" s="9" t="s">
        <v>0</v>
      </c>
      <c r="G19" s="9" t="s">
        <v>0</v>
      </c>
      <c r="H19" s="9" t="s">
        <v>0</v>
      </c>
      <c r="I19" s="1">
        <v>25</v>
      </c>
      <c r="J19" s="1">
        <v>5</v>
      </c>
      <c r="K19" s="1">
        <f t="shared" si="1"/>
        <v>30</v>
      </c>
      <c r="L19" s="1">
        <v>98</v>
      </c>
      <c r="M19" s="1">
        <v>30</v>
      </c>
      <c r="N19" s="8">
        <f>L19+M19</f>
        <v>128</v>
      </c>
    </row>
    <row r="20" spans="1:14" x14ac:dyDescent="0.2">
      <c r="A20" s="10">
        <v>11</v>
      </c>
      <c r="B20" s="1" t="s">
        <v>20</v>
      </c>
      <c r="C20" s="9" t="s">
        <v>0</v>
      </c>
      <c r="D20" s="9" t="s">
        <v>0</v>
      </c>
      <c r="E20" s="9" t="s">
        <v>0</v>
      </c>
      <c r="F20" s="9" t="s">
        <v>0</v>
      </c>
      <c r="G20" s="9" t="s">
        <v>0</v>
      </c>
      <c r="H20" s="9" t="s">
        <v>0</v>
      </c>
      <c r="I20" s="1">
        <v>20</v>
      </c>
      <c r="J20" s="1">
        <v>5</v>
      </c>
      <c r="K20" s="1">
        <f t="shared" si="1"/>
        <v>25</v>
      </c>
      <c r="L20" s="1">
        <v>87</v>
      </c>
      <c r="M20" s="1">
        <v>21</v>
      </c>
      <c r="N20" s="8">
        <f>L20+M20</f>
        <v>108</v>
      </c>
    </row>
    <row r="21" spans="1:14" x14ac:dyDescent="0.2">
      <c r="A21" s="10">
        <v>12</v>
      </c>
      <c r="B21" s="1" t="s">
        <v>21</v>
      </c>
      <c r="C21" s="9" t="s">
        <v>0</v>
      </c>
      <c r="D21" s="9" t="s">
        <v>0</v>
      </c>
      <c r="E21" s="9" t="s">
        <v>0</v>
      </c>
      <c r="F21" s="9" t="s">
        <v>0</v>
      </c>
      <c r="G21" s="9" t="s">
        <v>0</v>
      </c>
      <c r="H21" s="9" t="s">
        <v>0</v>
      </c>
      <c r="I21" s="1">
        <v>21</v>
      </c>
      <c r="J21" s="1">
        <v>6</v>
      </c>
      <c r="K21" s="1">
        <f t="shared" si="1"/>
        <v>27</v>
      </c>
      <c r="L21" s="1">
        <v>69</v>
      </c>
      <c r="M21" s="1">
        <v>23</v>
      </c>
      <c r="N21" s="8">
        <f>L21+M21</f>
        <v>92</v>
      </c>
    </row>
    <row r="22" spans="1:14" x14ac:dyDescent="0.2">
      <c r="A22" s="1"/>
      <c r="B22" s="1"/>
      <c r="C22" s="10"/>
      <c r="D22" s="10"/>
      <c r="E22" s="10"/>
      <c r="F22" s="10"/>
      <c r="G22" s="10"/>
      <c r="H22" s="10"/>
      <c r="I22" s="1"/>
      <c r="J22" s="1"/>
      <c r="K22" s="1"/>
      <c r="L22" s="1"/>
      <c r="M22" s="1"/>
      <c r="N22" s="8"/>
    </row>
    <row r="23" spans="1:14" x14ac:dyDescent="0.2">
      <c r="A23" s="1"/>
      <c r="B23" s="3" t="s">
        <v>22</v>
      </c>
      <c r="C23" s="11">
        <f t="shared" ref="C23:H23" si="2">SUM(C10:C22)</f>
        <v>70</v>
      </c>
      <c r="D23" s="11">
        <f t="shared" si="2"/>
        <v>74</v>
      </c>
      <c r="E23" s="11">
        <f t="shared" si="2"/>
        <v>144</v>
      </c>
      <c r="F23" s="11">
        <f t="shared" si="2"/>
        <v>26</v>
      </c>
      <c r="G23" s="11">
        <f t="shared" si="2"/>
        <v>21</v>
      </c>
      <c r="H23" s="11">
        <f t="shared" si="2"/>
        <v>47</v>
      </c>
      <c r="I23" s="3">
        <f t="shared" ref="I23:N23" si="3">SUM(I10:I22)</f>
        <v>319</v>
      </c>
      <c r="J23" s="3">
        <f t="shared" si="3"/>
        <v>188</v>
      </c>
      <c r="K23" s="3">
        <f t="shared" si="3"/>
        <v>507</v>
      </c>
      <c r="L23" s="3">
        <f t="shared" si="3"/>
        <v>823</v>
      </c>
      <c r="M23" s="3">
        <f t="shared" si="3"/>
        <v>259</v>
      </c>
      <c r="N23" s="7">
        <f t="shared" si="3"/>
        <v>1082</v>
      </c>
    </row>
    <row r="25" spans="1:14" x14ac:dyDescent="0.2">
      <c r="B25" t="s">
        <v>23</v>
      </c>
      <c r="J25" t="s">
        <v>28</v>
      </c>
    </row>
    <row r="26" spans="1:14" x14ac:dyDescent="0.2">
      <c r="B26" t="s">
        <v>4</v>
      </c>
      <c r="C26" t="s">
        <v>27</v>
      </c>
    </row>
    <row r="27" spans="1:14" x14ac:dyDescent="0.2">
      <c r="B27" t="s">
        <v>6</v>
      </c>
      <c r="C27" t="s">
        <v>24</v>
      </c>
    </row>
  </sheetData>
  <mergeCells count="10">
    <mergeCell ref="A1:N1"/>
    <mergeCell ref="A2:N2"/>
    <mergeCell ref="A6:A8"/>
    <mergeCell ref="B6:B8"/>
    <mergeCell ref="C6:H6"/>
    <mergeCell ref="I6:N6"/>
    <mergeCell ref="C7:D7"/>
    <mergeCell ref="F7:G7"/>
    <mergeCell ref="I7:J7"/>
    <mergeCell ref="L7:M7"/>
  </mergeCells>
  <pageMargins left="0.99" right="0.7" top="0.75" bottom="0.28999999999999998" header="0.3" footer="0.3"/>
  <pageSetup paperSize="5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7"/>
  <sheetViews>
    <sheetView topLeftCell="A13" zoomScale="110" zoomScaleNormal="100" zoomScaleSheetLayoutView="110" workbookViewId="0" xr3:uid="{958C4451-9541-5A59-BF78-D2F731DF1C81}">
      <selection activeCell="F32" sqref="F32"/>
    </sheetView>
  </sheetViews>
  <sheetFormatPr defaultRowHeight="15" x14ac:dyDescent="0.2"/>
  <cols>
    <col min="1" max="1" width="6.1875" customWidth="1"/>
    <col min="2" max="2" width="14.390625" customWidth="1"/>
    <col min="3" max="3" width="9.68359375" customWidth="1"/>
    <col min="4" max="4" width="11.02734375" customWidth="1"/>
    <col min="5" max="5" width="8.47265625" customWidth="1"/>
    <col min="6" max="6" width="7.93359375" customWidth="1"/>
    <col min="7" max="7" width="7.53125" customWidth="1"/>
    <col min="8" max="8" width="9.01171875" customWidth="1"/>
    <col min="9" max="9" width="8.7421875" customWidth="1"/>
    <col min="10" max="10" width="7.80078125" customWidth="1"/>
    <col min="11" max="11" width="8.7421875" customWidth="1"/>
    <col min="12" max="13" width="8.203125" customWidth="1"/>
    <col min="14" max="14" width="12.23828125" customWidth="1"/>
  </cols>
  <sheetData>
    <row r="1" spans="1:14" x14ac:dyDescent="0.2">
      <c r="A1" s="160" t="s">
        <v>2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</row>
    <row r="2" spans="1:14" x14ac:dyDescent="0.2">
      <c r="A2" s="160" t="s">
        <v>25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</row>
    <row r="4" spans="1:14" x14ac:dyDescent="0.2">
      <c r="A4" t="s">
        <v>3</v>
      </c>
      <c r="C4" t="s">
        <v>26</v>
      </c>
    </row>
    <row r="6" spans="1:14" x14ac:dyDescent="0.2">
      <c r="A6" s="161"/>
      <c r="B6" s="161"/>
      <c r="C6" s="164">
        <v>2013</v>
      </c>
      <c r="D6" s="164"/>
      <c r="E6" s="164"/>
      <c r="F6" s="164"/>
      <c r="G6" s="164"/>
      <c r="H6" s="168"/>
      <c r="I6" s="167">
        <v>2014</v>
      </c>
      <c r="J6" s="164"/>
      <c r="K6" s="164"/>
      <c r="L6" s="164"/>
      <c r="M6" s="164"/>
      <c r="N6" s="164"/>
    </row>
    <row r="7" spans="1:14" x14ac:dyDescent="0.2">
      <c r="A7" s="162"/>
      <c r="B7" s="162"/>
      <c r="C7" s="166" t="s">
        <v>4</v>
      </c>
      <c r="D7" s="167"/>
      <c r="E7" s="3" t="s">
        <v>5</v>
      </c>
      <c r="F7" s="166" t="s">
        <v>6</v>
      </c>
      <c r="G7" s="167"/>
      <c r="H7" s="12" t="s">
        <v>5</v>
      </c>
      <c r="I7" s="169" t="s">
        <v>4</v>
      </c>
      <c r="J7" s="167"/>
      <c r="K7" s="3" t="s">
        <v>5</v>
      </c>
      <c r="L7" s="166" t="s">
        <v>6</v>
      </c>
      <c r="M7" s="167"/>
      <c r="N7" s="3" t="s">
        <v>5</v>
      </c>
    </row>
    <row r="8" spans="1:14" x14ac:dyDescent="0.2">
      <c r="A8" s="163"/>
      <c r="B8" s="163"/>
      <c r="C8" s="3" t="s">
        <v>7</v>
      </c>
      <c r="D8" s="3" t="s">
        <v>8</v>
      </c>
      <c r="E8" s="3"/>
      <c r="F8" s="3" t="s">
        <v>7</v>
      </c>
      <c r="G8" s="3" t="s">
        <v>8</v>
      </c>
      <c r="H8" s="12"/>
      <c r="I8" s="5" t="s">
        <v>7</v>
      </c>
      <c r="J8" s="3" t="s">
        <v>8</v>
      </c>
      <c r="K8" s="3"/>
      <c r="L8" s="3" t="s">
        <v>7</v>
      </c>
      <c r="M8" s="3" t="s">
        <v>8</v>
      </c>
      <c r="N8" s="3"/>
    </row>
    <row r="9" spans="1:14" x14ac:dyDescent="0.2">
      <c r="A9" s="3" t="s">
        <v>1</v>
      </c>
      <c r="B9" s="3" t="s">
        <v>9</v>
      </c>
      <c r="C9" s="1"/>
      <c r="D9" s="1"/>
      <c r="E9" s="1"/>
      <c r="F9" s="1"/>
      <c r="G9" s="1"/>
      <c r="H9" s="2"/>
      <c r="I9" s="6"/>
      <c r="J9" s="1"/>
      <c r="K9" s="1"/>
      <c r="L9" s="1"/>
      <c r="M9" s="1"/>
      <c r="N9" s="1"/>
    </row>
    <row r="10" spans="1:14" x14ac:dyDescent="0.2">
      <c r="A10" s="10">
        <v>1</v>
      </c>
      <c r="B10" s="1" t="s">
        <v>10</v>
      </c>
      <c r="C10" s="58">
        <v>38</v>
      </c>
      <c r="D10" s="58">
        <v>21</v>
      </c>
      <c r="E10" s="58">
        <f t="shared" ref="E10:E19" si="0">C10+D10</f>
        <v>59</v>
      </c>
      <c r="F10" s="58">
        <v>61</v>
      </c>
      <c r="G10" s="58">
        <v>18</v>
      </c>
      <c r="H10" s="59">
        <f t="shared" ref="H10:H19" si="1">F10+G10</f>
        <v>79</v>
      </c>
      <c r="I10" s="60">
        <v>80</v>
      </c>
      <c r="J10" s="58">
        <v>77</v>
      </c>
      <c r="K10" s="58">
        <f t="shared" ref="K10:K19" si="2">I10+J10</f>
        <v>157</v>
      </c>
      <c r="L10" s="58">
        <v>40</v>
      </c>
      <c r="M10" s="58">
        <v>17</v>
      </c>
      <c r="N10" s="58">
        <f t="shared" ref="N10:N19" si="3">L10+M10</f>
        <v>57</v>
      </c>
    </row>
    <row r="11" spans="1:14" x14ac:dyDescent="0.2">
      <c r="A11" s="10">
        <v>2</v>
      </c>
      <c r="B11" s="1" t="s">
        <v>11</v>
      </c>
      <c r="C11" s="58">
        <v>55</v>
      </c>
      <c r="D11" s="58">
        <v>21</v>
      </c>
      <c r="E11" s="58">
        <f t="shared" si="0"/>
        <v>76</v>
      </c>
      <c r="F11" s="58">
        <v>61</v>
      </c>
      <c r="G11" s="58">
        <v>13</v>
      </c>
      <c r="H11" s="59">
        <f t="shared" si="1"/>
        <v>74</v>
      </c>
      <c r="I11" s="58">
        <v>30</v>
      </c>
      <c r="J11" s="58">
        <v>14</v>
      </c>
      <c r="K11" s="58">
        <f t="shared" si="2"/>
        <v>44</v>
      </c>
      <c r="L11" s="58">
        <v>71</v>
      </c>
      <c r="M11" s="58">
        <v>23</v>
      </c>
      <c r="N11" s="58">
        <f t="shared" si="3"/>
        <v>94</v>
      </c>
    </row>
    <row r="12" spans="1:14" x14ac:dyDescent="0.2">
      <c r="A12" s="10">
        <v>3</v>
      </c>
      <c r="B12" s="1" t="s">
        <v>12</v>
      </c>
      <c r="C12" s="58">
        <v>27</v>
      </c>
      <c r="D12" s="58">
        <v>9</v>
      </c>
      <c r="E12" s="58">
        <f t="shared" si="0"/>
        <v>36</v>
      </c>
      <c r="F12" s="58">
        <v>96</v>
      </c>
      <c r="G12" s="58">
        <v>28</v>
      </c>
      <c r="H12" s="59">
        <f t="shared" si="1"/>
        <v>124</v>
      </c>
      <c r="I12" s="58">
        <v>179</v>
      </c>
      <c r="J12" s="58">
        <v>200</v>
      </c>
      <c r="K12" s="58">
        <f t="shared" si="2"/>
        <v>379</v>
      </c>
      <c r="L12" s="58">
        <v>100</v>
      </c>
      <c r="M12" s="58">
        <v>118</v>
      </c>
      <c r="N12" s="58">
        <f t="shared" si="3"/>
        <v>218</v>
      </c>
    </row>
    <row r="13" spans="1:14" x14ac:dyDescent="0.2">
      <c r="A13" s="10">
        <v>4</v>
      </c>
      <c r="B13" s="1" t="s">
        <v>13</v>
      </c>
      <c r="C13" s="58">
        <v>27</v>
      </c>
      <c r="D13" s="58">
        <v>10</v>
      </c>
      <c r="E13" s="58">
        <f t="shared" si="0"/>
        <v>37</v>
      </c>
      <c r="F13" s="58">
        <v>96</v>
      </c>
      <c r="G13" s="58">
        <v>31</v>
      </c>
      <c r="H13" s="59">
        <f t="shared" si="1"/>
        <v>127</v>
      </c>
      <c r="I13" s="60">
        <v>413</v>
      </c>
      <c r="J13" s="58">
        <v>525</v>
      </c>
      <c r="K13" s="58">
        <f t="shared" si="2"/>
        <v>938</v>
      </c>
      <c r="L13" s="58">
        <v>200</v>
      </c>
      <c r="M13" s="58">
        <v>58</v>
      </c>
      <c r="N13" s="58">
        <f t="shared" si="3"/>
        <v>258</v>
      </c>
    </row>
    <row r="14" spans="1:14" x14ac:dyDescent="0.2">
      <c r="A14" s="10">
        <v>5</v>
      </c>
      <c r="B14" s="1" t="s">
        <v>14</v>
      </c>
      <c r="C14" s="58">
        <v>31</v>
      </c>
      <c r="D14" s="58">
        <v>20</v>
      </c>
      <c r="E14" s="58">
        <f t="shared" si="0"/>
        <v>51</v>
      </c>
      <c r="F14" s="58">
        <v>85</v>
      </c>
      <c r="G14" s="58">
        <v>29</v>
      </c>
      <c r="H14" s="59">
        <f t="shared" si="1"/>
        <v>114</v>
      </c>
      <c r="I14" s="60">
        <v>500</v>
      </c>
      <c r="J14" s="61">
        <v>533</v>
      </c>
      <c r="K14" s="58">
        <f t="shared" si="2"/>
        <v>1033</v>
      </c>
      <c r="L14" s="61">
        <v>180</v>
      </c>
      <c r="M14" s="58">
        <v>102</v>
      </c>
      <c r="N14" s="58">
        <f t="shared" si="3"/>
        <v>282</v>
      </c>
    </row>
    <row r="15" spans="1:14" x14ac:dyDescent="0.2">
      <c r="A15" s="10">
        <v>6</v>
      </c>
      <c r="B15" s="1" t="s">
        <v>15</v>
      </c>
      <c r="C15" s="58">
        <v>20</v>
      </c>
      <c r="D15" s="58">
        <v>15</v>
      </c>
      <c r="E15" s="58">
        <f t="shared" si="0"/>
        <v>35</v>
      </c>
      <c r="F15" s="58">
        <v>91</v>
      </c>
      <c r="G15" s="58">
        <v>40</v>
      </c>
      <c r="H15" s="59">
        <f t="shared" si="1"/>
        <v>131</v>
      </c>
      <c r="I15" s="60">
        <v>599</v>
      </c>
      <c r="J15" s="58">
        <v>500</v>
      </c>
      <c r="K15" s="58">
        <f t="shared" si="2"/>
        <v>1099</v>
      </c>
      <c r="L15" s="61">
        <v>159</v>
      </c>
      <c r="M15" s="58">
        <v>104</v>
      </c>
      <c r="N15" s="58">
        <f t="shared" si="3"/>
        <v>263</v>
      </c>
    </row>
    <row r="16" spans="1:14" x14ac:dyDescent="0.2">
      <c r="A16" s="10">
        <v>7</v>
      </c>
      <c r="B16" s="1" t="s">
        <v>16</v>
      </c>
      <c r="C16" s="58">
        <v>66</v>
      </c>
      <c r="D16" s="58">
        <v>47</v>
      </c>
      <c r="E16" s="58">
        <f t="shared" si="0"/>
        <v>113</v>
      </c>
      <c r="F16" s="58">
        <v>42</v>
      </c>
      <c r="G16" s="58">
        <v>17</v>
      </c>
      <c r="H16" s="59">
        <f t="shared" si="1"/>
        <v>59</v>
      </c>
      <c r="I16" s="60">
        <v>900</v>
      </c>
      <c r="J16" s="58">
        <v>404</v>
      </c>
      <c r="K16" s="58">
        <f t="shared" si="2"/>
        <v>1304</v>
      </c>
      <c r="L16" s="58">
        <v>99</v>
      </c>
      <c r="M16" s="58">
        <v>165</v>
      </c>
      <c r="N16" s="58">
        <f t="shared" si="3"/>
        <v>264</v>
      </c>
    </row>
    <row r="17" spans="1:14" x14ac:dyDescent="0.2">
      <c r="A17" s="10">
        <v>8</v>
      </c>
      <c r="B17" s="1" t="s">
        <v>17</v>
      </c>
      <c r="C17" s="58">
        <v>60</v>
      </c>
      <c r="D17" s="58">
        <v>80</v>
      </c>
      <c r="E17" s="58">
        <f t="shared" si="0"/>
        <v>140</v>
      </c>
      <c r="F17" s="58">
        <v>65</v>
      </c>
      <c r="G17" s="58">
        <v>17</v>
      </c>
      <c r="H17" s="59">
        <f t="shared" si="1"/>
        <v>82</v>
      </c>
      <c r="I17" s="61">
        <v>935</v>
      </c>
      <c r="J17" s="58">
        <v>900</v>
      </c>
      <c r="K17" s="58">
        <f t="shared" si="2"/>
        <v>1835</v>
      </c>
      <c r="L17" s="58">
        <v>167</v>
      </c>
      <c r="M17" s="58">
        <v>85</v>
      </c>
      <c r="N17" s="58">
        <f t="shared" si="3"/>
        <v>252</v>
      </c>
    </row>
    <row r="18" spans="1:14" x14ac:dyDescent="0.2">
      <c r="A18" s="10">
        <v>9</v>
      </c>
      <c r="B18" s="1" t="s">
        <v>18</v>
      </c>
      <c r="C18" s="58">
        <v>29</v>
      </c>
      <c r="D18" s="58">
        <v>21</v>
      </c>
      <c r="E18" s="58">
        <f t="shared" si="0"/>
        <v>50</v>
      </c>
      <c r="F18" s="58">
        <v>90</v>
      </c>
      <c r="G18" s="58">
        <v>51</v>
      </c>
      <c r="H18" s="59">
        <f t="shared" si="1"/>
        <v>141</v>
      </c>
      <c r="I18" s="60">
        <v>554</v>
      </c>
      <c r="J18" s="58">
        <v>440</v>
      </c>
      <c r="K18" s="58">
        <f t="shared" si="2"/>
        <v>994</v>
      </c>
      <c r="L18" s="58">
        <v>150</v>
      </c>
      <c r="M18" s="58">
        <v>170</v>
      </c>
      <c r="N18" s="58">
        <f t="shared" si="3"/>
        <v>320</v>
      </c>
    </row>
    <row r="19" spans="1:14" x14ac:dyDescent="0.2">
      <c r="A19" s="10">
        <v>10</v>
      </c>
      <c r="B19" s="1" t="s">
        <v>19</v>
      </c>
      <c r="C19" s="58">
        <v>32</v>
      </c>
      <c r="D19" s="58">
        <v>25</v>
      </c>
      <c r="E19" s="58">
        <f t="shared" si="0"/>
        <v>57</v>
      </c>
      <c r="F19" s="58">
        <v>68</v>
      </c>
      <c r="G19" s="58">
        <v>17</v>
      </c>
      <c r="H19" s="59">
        <f t="shared" si="1"/>
        <v>85</v>
      </c>
      <c r="I19" s="60">
        <v>555</v>
      </c>
      <c r="J19" s="58">
        <v>555</v>
      </c>
      <c r="K19" s="58">
        <f t="shared" si="2"/>
        <v>1110</v>
      </c>
      <c r="L19" s="58">
        <v>1000</v>
      </c>
      <c r="M19" s="58">
        <v>519</v>
      </c>
      <c r="N19" s="58">
        <f t="shared" si="3"/>
        <v>1519</v>
      </c>
    </row>
    <row r="20" spans="1:14" x14ac:dyDescent="0.2">
      <c r="A20" s="10">
        <v>11</v>
      </c>
      <c r="B20" s="1" t="s">
        <v>20</v>
      </c>
      <c r="C20" s="62" t="s">
        <v>0</v>
      </c>
      <c r="D20" s="62" t="s">
        <v>0</v>
      </c>
      <c r="E20" s="62" t="s">
        <v>0</v>
      </c>
      <c r="F20" s="62" t="s">
        <v>0</v>
      </c>
      <c r="G20" s="62" t="s">
        <v>0</v>
      </c>
      <c r="H20" s="63" t="s">
        <v>0</v>
      </c>
      <c r="I20" s="64">
        <v>500</v>
      </c>
      <c r="J20" s="61">
        <v>203</v>
      </c>
      <c r="K20" s="62">
        <f>SUM(I20:J20)</f>
        <v>703</v>
      </c>
      <c r="L20" s="62">
        <v>268</v>
      </c>
      <c r="M20" s="62">
        <v>141</v>
      </c>
      <c r="N20" s="62">
        <f>SUM(L20:M20)</f>
        <v>409</v>
      </c>
    </row>
    <row r="21" spans="1:14" x14ac:dyDescent="0.2">
      <c r="A21" s="10">
        <v>12</v>
      </c>
      <c r="B21" s="1" t="s">
        <v>21</v>
      </c>
      <c r="C21" s="58">
        <v>65</v>
      </c>
      <c r="D21" s="58">
        <v>35</v>
      </c>
      <c r="E21" s="58">
        <f>C21+D21</f>
        <v>100</v>
      </c>
      <c r="F21" s="62" t="s">
        <v>0</v>
      </c>
      <c r="G21" s="58">
        <v>9</v>
      </c>
      <c r="H21" s="59">
        <v>9</v>
      </c>
      <c r="I21" s="60">
        <v>502</v>
      </c>
      <c r="J21" s="58">
        <v>201</v>
      </c>
      <c r="K21" s="58">
        <f>I21+J21</f>
        <v>703</v>
      </c>
      <c r="L21" s="62">
        <v>206</v>
      </c>
      <c r="M21" s="58">
        <v>152</v>
      </c>
      <c r="N21" s="58">
        <f>SUM(L21:M21)</f>
        <v>358</v>
      </c>
    </row>
    <row r="22" spans="1:14" x14ac:dyDescent="0.2">
      <c r="A22" s="1"/>
      <c r="B22" s="1"/>
      <c r="C22" s="58"/>
      <c r="D22" s="58"/>
      <c r="E22" s="58"/>
      <c r="F22" s="58"/>
      <c r="G22" s="58"/>
      <c r="H22" s="59"/>
      <c r="I22" s="60"/>
      <c r="J22" s="58"/>
      <c r="K22" s="58"/>
      <c r="L22" s="58"/>
      <c r="M22" s="58"/>
      <c r="N22" s="58"/>
    </row>
    <row r="23" spans="1:14" x14ac:dyDescent="0.2">
      <c r="A23" s="1"/>
      <c r="B23" s="3" t="s">
        <v>22</v>
      </c>
      <c r="C23" s="13">
        <f t="shared" ref="C23:H23" si="4">SUM(C10:C22)</f>
        <v>450</v>
      </c>
      <c r="D23" s="13">
        <f t="shared" si="4"/>
        <v>304</v>
      </c>
      <c r="E23" s="13">
        <f t="shared" si="4"/>
        <v>754</v>
      </c>
      <c r="F23" s="13">
        <f t="shared" si="4"/>
        <v>755</v>
      </c>
      <c r="G23" s="13">
        <f t="shared" si="4"/>
        <v>270</v>
      </c>
      <c r="H23" s="65">
        <f t="shared" si="4"/>
        <v>1025</v>
      </c>
      <c r="I23" s="66">
        <f t="shared" ref="I23:N23" si="5">SUM(I10:I22)</f>
        <v>5747</v>
      </c>
      <c r="J23" s="13">
        <f t="shared" si="5"/>
        <v>4552</v>
      </c>
      <c r="K23" s="13">
        <f t="shared" si="5"/>
        <v>10299</v>
      </c>
      <c r="L23" s="13">
        <f t="shared" si="5"/>
        <v>2640</v>
      </c>
      <c r="M23" s="13">
        <f t="shared" si="5"/>
        <v>1654</v>
      </c>
      <c r="N23" s="13">
        <f t="shared" si="5"/>
        <v>4294</v>
      </c>
    </row>
    <row r="25" spans="1:14" x14ac:dyDescent="0.2">
      <c r="B25" t="s">
        <v>23</v>
      </c>
    </row>
    <row r="26" spans="1:14" x14ac:dyDescent="0.2">
      <c r="B26" t="s">
        <v>4</v>
      </c>
      <c r="C26" t="s">
        <v>27</v>
      </c>
    </row>
    <row r="27" spans="1:14" x14ac:dyDescent="0.2">
      <c r="B27" t="s">
        <v>6</v>
      </c>
      <c r="C27" t="s">
        <v>24</v>
      </c>
    </row>
  </sheetData>
  <mergeCells count="10">
    <mergeCell ref="A1:N1"/>
    <mergeCell ref="A2:N2"/>
    <mergeCell ref="A6:A8"/>
    <mergeCell ref="B6:B8"/>
    <mergeCell ref="C6:H6"/>
    <mergeCell ref="I6:N6"/>
    <mergeCell ref="C7:D7"/>
    <mergeCell ref="F7:G7"/>
    <mergeCell ref="I7:J7"/>
    <mergeCell ref="L7:M7"/>
  </mergeCells>
  <pageMargins left="1.44" right="0.7" top="0.75" bottom="0.28999999999999998" header="0.3" footer="0.3"/>
  <pageSetup paperSize="5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N39"/>
  <sheetViews>
    <sheetView topLeftCell="A17" zoomScaleNormal="100" zoomScaleSheetLayoutView="100" workbookViewId="0" xr3:uid="{842E5F09-E766-5B8D-85AF-A39847EA96FD}">
      <selection activeCell="J27" sqref="J27:M27"/>
    </sheetView>
  </sheetViews>
  <sheetFormatPr defaultRowHeight="15" x14ac:dyDescent="0.2"/>
  <cols>
    <col min="1" max="1" width="6.45703125" customWidth="1"/>
    <col min="2" max="2" width="21.38671875" customWidth="1"/>
    <col min="3" max="3" width="11.43359375" customWidth="1"/>
    <col min="4" max="5" width="11.703125" customWidth="1"/>
    <col min="6" max="6" width="11.56640625" customWidth="1"/>
    <col min="7" max="7" width="11.43359375" customWidth="1"/>
    <col min="8" max="8" width="12.64453125" customWidth="1"/>
    <col min="9" max="9" width="11.8359375" customWidth="1"/>
    <col min="10" max="10" width="11.1640625" customWidth="1"/>
    <col min="11" max="11" width="11.02734375" customWidth="1"/>
    <col min="12" max="12" width="11.1640625" customWidth="1"/>
    <col min="13" max="13" width="10.625" customWidth="1"/>
    <col min="14" max="14" width="13.31640625" customWidth="1"/>
  </cols>
  <sheetData>
    <row r="1" spans="1:14" ht="18" x14ac:dyDescent="0.2">
      <c r="A1" s="178" t="s">
        <v>2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</row>
    <row r="2" spans="1:14" ht="18" x14ac:dyDescent="0.2">
      <c r="A2" s="178" t="s">
        <v>30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</row>
    <row r="3" spans="1:14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 x14ac:dyDescent="0.2">
      <c r="A4" s="17" t="s">
        <v>3</v>
      </c>
      <c r="B4" s="17"/>
      <c r="C4" s="17" t="s">
        <v>26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4" ht="15.75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 x14ac:dyDescent="0.2">
      <c r="A6" s="179" t="s">
        <v>1</v>
      </c>
      <c r="B6" s="182" t="s">
        <v>9</v>
      </c>
      <c r="C6" s="190" t="s">
        <v>43</v>
      </c>
      <c r="D6" s="191"/>
      <c r="E6" s="191"/>
      <c r="F6" s="191"/>
      <c r="G6" s="191"/>
      <c r="H6" s="191"/>
      <c r="I6" s="185" t="s">
        <v>44</v>
      </c>
      <c r="J6" s="186"/>
      <c r="K6" s="186"/>
      <c r="L6" s="186"/>
      <c r="M6" s="186"/>
      <c r="N6" s="187"/>
    </row>
    <row r="7" spans="1:14" x14ac:dyDescent="0.2">
      <c r="A7" s="180"/>
      <c r="B7" s="183"/>
      <c r="C7" s="188" t="s">
        <v>4</v>
      </c>
      <c r="D7" s="189"/>
      <c r="E7" s="70" t="s">
        <v>5</v>
      </c>
      <c r="F7" s="188" t="s">
        <v>6</v>
      </c>
      <c r="G7" s="189"/>
      <c r="H7" s="97" t="s">
        <v>5</v>
      </c>
      <c r="I7" s="192" t="s">
        <v>4</v>
      </c>
      <c r="J7" s="189"/>
      <c r="K7" s="70" t="s">
        <v>5</v>
      </c>
      <c r="L7" s="188" t="s">
        <v>6</v>
      </c>
      <c r="M7" s="189"/>
      <c r="N7" s="71" t="s">
        <v>5</v>
      </c>
    </row>
    <row r="8" spans="1:14" ht="15.75" thickBot="1" x14ac:dyDescent="0.25">
      <c r="A8" s="181"/>
      <c r="B8" s="184"/>
      <c r="C8" s="72" t="s">
        <v>7</v>
      </c>
      <c r="D8" s="72" t="s">
        <v>8</v>
      </c>
      <c r="E8" s="72"/>
      <c r="F8" s="72" t="s">
        <v>7</v>
      </c>
      <c r="G8" s="72" t="s">
        <v>8</v>
      </c>
      <c r="H8" s="98"/>
      <c r="I8" s="100" t="s">
        <v>7</v>
      </c>
      <c r="J8" s="72" t="s">
        <v>8</v>
      </c>
      <c r="K8" s="72"/>
      <c r="L8" s="72" t="s">
        <v>7</v>
      </c>
      <c r="M8" s="72" t="s">
        <v>8</v>
      </c>
      <c r="N8" s="73"/>
    </row>
    <row r="9" spans="1:14" x14ac:dyDescent="0.2">
      <c r="A9" s="77">
        <v>1</v>
      </c>
      <c r="B9" s="78" t="s">
        <v>10</v>
      </c>
      <c r="C9" s="79">
        <v>148</v>
      </c>
      <c r="D9" s="80">
        <v>17</v>
      </c>
      <c r="E9" s="80">
        <f t="shared" ref="E9:E18" si="0">C9+D9</f>
        <v>165</v>
      </c>
      <c r="F9" s="80">
        <v>79</v>
      </c>
      <c r="G9" s="80">
        <v>14</v>
      </c>
      <c r="H9" s="81">
        <f t="shared" ref="H9:H18" si="1">F9+G9</f>
        <v>93</v>
      </c>
      <c r="I9" s="82">
        <v>63</v>
      </c>
      <c r="J9" s="80">
        <v>37</v>
      </c>
      <c r="K9" s="80">
        <f>J9+I9</f>
        <v>100</v>
      </c>
      <c r="L9" s="79">
        <v>89</v>
      </c>
      <c r="M9" s="80">
        <v>46</v>
      </c>
      <c r="N9" s="83">
        <f t="shared" ref="N9:N20" si="2">M9+L9</f>
        <v>135</v>
      </c>
    </row>
    <row r="10" spans="1:14" x14ac:dyDescent="0.2">
      <c r="A10" s="86">
        <v>2</v>
      </c>
      <c r="B10" s="87" t="s">
        <v>11</v>
      </c>
      <c r="C10" s="88">
        <v>82</v>
      </c>
      <c r="D10" s="88">
        <v>20</v>
      </c>
      <c r="E10" s="88">
        <f t="shared" si="0"/>
        <v>102</v>
      </c>
      <c r="F10" s="88">
        <f>71+48+13</f>
        <v>132</v>
      </c>
      <c r="G10" s="88">
        <v>23</v>
      </c>
      <c r="H10" s="89">
        <f t="shared" si="1"/>
        <v>155</v>
      </c>
      <c r="I10" s="90">
        <v>189</v>
      </c>
      <c r="J10" s="88">
        <v>175</v>
      </c>
      <c r="K10" s="88">
        <f>J10+I10</f>
        <v>364</v>
      </c>
      <c r="L10" s="88">
        <v>125</v>
      </c>
      <c r="M10" s="88">
        <f>30+36+12</f>
        <v>78</v>
      </c>
      <c r="N10" s="91">
        <f>SUM(L10:M10)</f>
        <v>203</v>
      </c>
    </row>
    <row r="11" spans="1:14" x14ac:dyDescent="0.2">
      <c r="A11" s="86">
        <v>3</v>
      </c>
      <c r="B11" s="87" t="s">
        <v>12</v>
      </c>
      <c r="C11" s="88">
        <f>45+328</f>
        <v>373</v>
      </c>
      <c r="D11" s="88">
        <v>23</v>
      </c>
      <c r="E11" s="88">
        <f t="shared" si="0"/>
        <v>396</v>
      </c>
      <c r="F11" s="88">
        <f>102+7+80</f>
        <v>189</v>
      </c>
      <c r="G11" s="88">
        <v>29</v>
      </c>
      <c r="H11" s="89">
        <f t="shared" si="1"/>
        <v>218</v>
      </c>
      <c r="I11" s="90">
        <v>215</v>
      </c>
      <c r="J11" s="88">
        <v>152</v>
      </c>
      <c r="K11" s="88">
        <f t="shared" ref="K11:K20" si="3">J11+I11</f>
        <v>367</v>
      </c>
      <c r="L11" s="92">
        <v>181</v>
      </c>
      <c r="M11" s="88">
        <v>94</v>
      </c>
      <c r="N11" s="91">
        <f t="shared" si="2"/>
        <v>275</v>
      </c>
    </row>
    <row r="12" spans="1:14" x14ac:dyDescent="0.2">
      <c r="A12" s="86">
        <v>4</v>
      </c>
      <c r="B12" s="87" t="s">
        <v>13</v>
      </c>
      <c r="C12" s="92">
        <f>64+888</f>
        <v>952</v>
      </c>
      <c r="D12" s="88">
        <v>17</v>
      </c>
      <c r="E12" s="88">
        <f t="shared" si="0"/>
        <v>969</v>
      </c>
      <c r="F12" s="88">
        <f>74+56+96</f>
        <v>226</v>
      </c>
      <c r="G12" s="88">
        <v>36</v>
      </c>
      <c r="H12" s="89">
        <f t="shared" si="1"/>
        <v>262</v>
      </c>
      <c r="I12" s="90">
        <v>86</v>
      </c>
      <c r="J12" s="88">
        <v>41</v>
      </c>
      <c r="K12" s="88">
        <f t="shared" si="3"/>
        <v>127</v>
      </c>
      <c r="L12" s="92">
        <v>149</v>
      </c>
      <c r="M12" s="88">
        <v>77</v>
      </c>
      <c r="N12" s="91">
        <f t="shared" si="2"/>
        <v>226</v>
      </c>
    </row>
    <row r="13" spans="1:14" x14ac:dyDescent="0.2">
      <c r="A13" s="86">
        <v>5</v>
      </c>
      <c r="B13" s="87" t="s">
        <v>14</v>
      </c>
      <c r="C13" s="92">
        <f>67+970</f>
        <v>1037</v>
      </c>
      <c r="D13" s="93">
        <v>30</v>
      </c>
      <c r="E13" s="88">
        <f t="shared" si="0"/>
        <v>1067</v>
      </c>
      <c r="F13" s="88">
        <f>112+57+83</f>
        <v>252</v>
      </c>
      <c r="G13" s="88">
        <v>30</v>
      </c>
      <c r="H13" s="89">
        <f t="shared" si="1"/>
        <v>282</v>
      </c>
      <c r="I13" s="90">
        <v>1872</v>
      </c>
      <c r="J13" s="88">
        <v>542</v>
      </c>
      <c r="K13" s="88">
        <f t="shared" si="3"/>
        <v>2414</v>
      </c>
      <c r="L13" s="92">
        <v>169</v>
      </c>
      <c r="M13" s="88">
        <f>39+53+8+9</f>
        <v>109</v>
      </c>
      <c r="N13" s="91">
        <f t="shared" si="2"/>
        <v>278</v>
      </c>
    </row>
    <row r="14" spans="1:14" x14ac:dyDescent="0.2">
      <c r="A14" s="86">
        <v>6</v>
      </c>
      <c r="B14" s="87" t="s">
        <v>15</v>
      </c>
      <c r="C14" s="92">
        <f>979+78</f>
        <v>1057</v>
      </c>
      <c r="D14" s="88">
        <v>16</v>
      </c>
      <c r="E14" s="88">
        <f t="shared" si="0"/>
        <v>1073</v>
      </c>
      <c r="F14" s="93">
        <f>92+48+83</f>
        <v>223</v>
      </c>
      <c r="G14" s="88">
        <v>40</v>
      </c>
      <c r="H14" s="89">
        <f t="shared" si="1"/>
        <v>263</v>
      </c>
      <c r="I14" s="90">
        <v>1024</v>
      </c>
      <c r="J14" s="88">
        <v>526</v>
      </c>
      <c r="K14" s="88">
        <f t="shared" si="3"/>
        <v>1550</v>
      </c>
      <c r="L14" s="92">
        <v>216</v>
      </c>
      <c r="M14" s="88">
        <f>35+84+14</f>
        <v>133</v>
      </c>
      <c r="N14" s="91">
        <f t="shared" si="2"/>
        <v>349</v>
      </c>
    </row>
    <row r="15" spans="1:14" x14ac:dyDescent="0.2">
      <c r="A15" s="86">
        <v>7</v>
      </c>
      <c r="B15" s="87" t="s">
        <v>16</v>
      </c>
      <c r="C15" s="92">
        <f>1234+48</f>
        <v>1282</v>
      </c>
      <c r="D15" s="88">
        <v>27</v>
      </c>
      <c r="E15" s="88">
        <f t="shared" si="0"/>
        <v>1309</v>
      </c>
      <c r="F15" s="88">
        <f>97+67+74</f>
        <v>238</v>
      </c>
      <c r="G15" s="88">
        <v>26</v>
      </c>
      <c r="H15" s="89">
        <f t="shared" si="1"/>
        <v>264</v>
      </c>
      <c r="I15" s="90">
        <v>1782</v>
      </c>
      <c r="J15" s="88">
        <v>726</v>
      </c>
      <c r="K15" s="88">
        <f t="shared" si="3"/>
        <v>2508</v>
      </c>
      <c r="L15" s="92">
        <v>163</v>
      </c>
      <c r="M15" s="88">
        <v>89</v>
      </c>
      <c r="N15" s="91">
        <f t="shared" si="2"/>
        <v>252</v>
      </c>
    </row>
    <row r="16" spans="1:14" x14ac:dyDescent="0.2">
      <c r="A16" s="86">
        <v>8</v>
      </c>
      <c r="B16" s="87" t="s">
        <v>17</v>
      </c>
      <c r="C16" s="93">
        <f>1749+64</f>
        <v>1813</v>
      </c>
      <c r="D16" s="88">
        <v>42</v>
      </c>
      <c r="E16" s="88">
        <f t="shared" si="0"/>
        <v>1855</v>
      </c>
      <c r="F16" s="88">
        <f>90+64+81</f>
        <v>235</v>
      </c>
      <c r="G16" s="88">
        <v>39</v>
      </c>
      <c r="H16" s="89">
        <f t="shared" si="1"/>
        <v>274</v>
      </c>
      <c r="I16" s="90">
        <v>1532</v>
      </c>
      <c r="J16" s="88">
        <v>624</v>
      </c>
      <c r="K16" s="88">
        <f t="shared" si="3"/>
        <v>2156</v>
      </c>
      <c r="L16" s="92">
        <v>203</v>
      </c>
      <c r="M16" s="88">
        <v>125</v>
      </c>
      <c r="N16" s="91">
        <f t="shared" si="2"/>
        <v>328</v>
      </c>
    </row>
    <row r="17" spans="1:14" x14ac:dyDescent="0.2">
      <c r="A17" s="86">
        <v>9</v>
      </c>
      <c r="B17" s="87" t="s">
        <v>18</v>
      </c>
      <c r="C17" s="92">
        <f>950+39</f>
        <v>989</v>
      </c>
      <c r="D17" s="88">
        <v>24</v>
      </c>
      <c r="E17" s="88">
        <f t="shared" si="0"/>
        <v>1013</v>
      </c>
      <c r="F17" s="88">
        <f>145+84+65</f>
        <v>294</v>
      </c>
      <c r="G17" s="88">
        <v>26</v>
      </c>
      <c r="H17" s="89">
        <f t="shared" si="1"/>
        <v>320</v>
      </c>
      <c r="I17" s="90">
        <v>895</v>
      </c>
      <c r="J17" s="88">
        <v>215</v>
      </c>
      <c r="K17" s="88">
        <f t="shared" si="3"/>
        <v>1110</v>
      </c>
      <c r="L17" s="92">
        <v>237</v>
      </c>
      <c r="M17" s="88">
        <v>157</v>
      </c>
      <c r="N17" s="91">
        <f t="shared" si="2"/>
        <v>394</v>
      </c>
    </row>
    <row r="18" spans="1:14" x14ac:dyDescent="0.2">
      <c r="A18" s="86">
        <v>10</v>
      </c>
      <c r="B18" s="87" t="s">
        <v>19</v>
      </c>
      <c r="C18" s="92">
        <f>1092+22</f>
        <v>1114</v>
      </c>
      <c r="D18" s="88">
        <v>8</v>
      </c>
      <c r="E18" s="88">
        <f t="shared" si="0"/>
        <v>1122</v>
      </c>
      <c r="F18" s="88">
        <f>190+109+78</f>
        <v>377</v>
      </c>
      <c r="G18" s="88">
        <v>32</v>
      </c>
      <c r="H18" s="89">
        <f t="shared" si="1"/>
        <v>409</v>
      </c>
      <c r="I18" s="90">
        <v>145</v>
      </c>
      <c r="J18" s="88">
        <v>52</v>
      </c>
      <c r="K18" s="88">
        <f t="shared" si="3"/>
        <v>197</v>
      </c>
      <c r="L18" s="92">
        <v>212</v>
      </c>
      <c r="M18" s="88">
        <v>48</v>
      </c>
      <c r="N18" s="91">
        <f t="shared" si="2"/>
        <v>260</v>
      </c>
    </row>
    <row r="19" spans="1:14" x14ac:dyDescent="0.2">
      <c r="A19" s="86">
        <v>11</v>
      </c>
      <c r="B19" s="87" t="s">
        <v>20</v>
      </c>
      <c r="C19" s="94">
        <f>687+27</f>
        <v>714</v>
      </c>
      <c r="D19" s="93">
        <v>12</v>
      </c>
      <c r="E19" s="95">
        <f>SUM(C19:D19)</f>
        <v>726</v>
      </c>
      <c r="F19" s="95">
        <f>205+40+84</f>
        <v>329</v>
      </c>
      <c r="G19" s="95">
        <v>29</v>
      </c>
      <c r="H19" s="96">
        <f>SUM(F19:G19)</f>
        <v>358</v>
      </c>
      <c r="I19" s="90">
        <v>642</v>
      </c>
      <c r="J19" s="88">
        <v>32</v>
      </c>
      <c r="K19" s="88">
        <f t="shared" si="3"/>
        <v>674</v>
      </c>
      <c r="L19" s="92">
        <f>8</f>
        <v>8</v>
      </c>
      <c r="M19" s="88">
        <v>120</v>
      </c>
      <c r="N19" s="91">
        <f t="shared" si="2"/>
        <v>128</v>
      </c>
    </row>
    <row r="20" spans="1:14" ht="15.75" thickBot="1" x14ac:dyDescent="0.25">
      <c r="A20" s="77">
        <v>12</v>
      </c>
      <c r="B20" s="78" t="s">
        <v>21</v>
      </c>
      <c r="C20" s="79">
        <f>802+74</f>
        <v>876</v>
      </c>
      <c r="D20" s="80">
        <v>37</v>
      </c>
      <c r="E20" s="80">
        <f>C20+D20</f>
        <v>913</v>
      </c>
      <c r="F20" s="84">
        <f>155+23</f>
        <v>178</v>
      </c>
      <c r="G20" s="80">
        <v>6</v>
      </c>
      <c r="H20" s="81">
        <f>SUM(F20:G20)</f>
        <v>184</v>
      </c>
      <c r="I20" s="85">
        <v>104</v>
      </c>
      <c r="J20" s="80">
        <v>73</v>
      </c>
      <c r="K20" s="80">
        <f t="shared" si="3"/>
        <v>177</v>
      </c>
      <c r="L20" s="79">
        <v>98</v>
      </c>
      <c r="M20" s="80">
        <v>50</v>
      </c>
      <c r="N20" s="83">
        <f t="shared" si="2"/>
        <v>148</v>
      </c>
    </row>
    <row r="21" spans="1:14" s="107" customFormat="1" x14ac:dyDescent="0.2">
      <c r="A21" s="74"/>
      <c r="B21" s="101" t="s">
        <v>22</v>
      </c>
      <c r="C21" s="102">
        <f t="shared" ref="C21:N21" si="4">SUM(C9:C20)</f>
        <v>10437</v>
      </c>
      <c r="D21" s="102">
        <f t="shared" si="4"/>
        <v>273</v>
      </c>
      <c r="E21" s="103">
        <f t="shared" si="4"/>
        <v>10710</v>
      </c>
      <c r="F21" s="102">
        <f t="shared" si="4"/>
        <v>2752</v>
      </c>
      <c r="G21" s="102">
        <f t="shared" si="4"/>
        <v>330</v>
      </c>
      <c r="H21" s="104">
        <f t="shared" si="4"/>
        <v>3082</v>
      </c>
      <c r="I21" s="105">
        <f t="shared" si="4"/>
        <v>8549</v>
      </c>
      <c r="J21" s="102">
        <f t="shared" si="4"/>
        <v>3195</v>
      </c>
      <c r="K21" s="103">
        <f t="shared" si="4"/>
        <v>11744</v>
      </c>
      <c r="L21" s="102">
        <f t="shared" si="4"/>
        <v>1850</v>
      </c>
      <c r="M21" s="102">
        <f t="shared" si="4"/>
        <v>1126</v>
      </c>
      <c r="N21" s="106">
        <f t="shared" si="4"/>
        <v>2976</v>
      </c>
    </row>
    <row r="22" spans="1:14" s="107" customFormat="1" ht="15.75" thickBot="1" x14ac:dyDescent="0.25">
      <c r="A22" s="75"/>
      <c r="B22" s="172" t="s">
        <v>31</v>
      </c>
      <c r="C22" s="173"/>
      <c r="D22" s="173"/>
      <c r="E22" s="173"/>
      <c r="F22" s="173"/>
      <c r="G22" s="174"/>
      <c r="H22" s="99">
        <f>H21+E21</f>
        <v>13792</v>
      </c>
      <c r="I22" s="175" t="s">
        <v>32</v>
      </c>
      <c r="J22" s="176"/>
      <c r="K22" s="176"/>
      <c r="L22" s="176"/>
      <c r="M22" s="177"/>
      <c r="N22" s="76">
        <f>N21+K21</f>
        <v>14720</v>
      </c>
    </row>
    <row r="23" spans="1:14" x14ac:dyDescent="0.2">
      <c r="A23" s="18"/>
      <c r="B23" s="19"/>
      <c r="C23" s="19"/>
      <c r="D23" s="19"/>
      <c r="E23" s="19"/>
      <c r="F23" s="19"/>
      <c r="G23" s="18"/>
      <c r="H23" s="20"/>
      <c r="I23" s="21"/>
      <c r="J23" s="21"/>
      <c r="K23" s="21"/>
      <c r="L23" s="21"/>
      <c r="M23" s="20"/>
      <c r="N23" s="20"/>
    </row>
    <row r="24" spans="1:14" x14ac:dyDescent="0.2">
      <c r="A24" s="17"/>
      <c r="B24" s="17" t="s">
        <v>23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</row>
    <row r="25" spans="1:14" x14ac:dyDescent="0.2">
      <c r="A25" s="17"/>
      <c r="B25" s="17" t="s">
        <v>4</v>
      </c>
      <c r="C25" s="17" t="s">
        <v>27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</row>
    <row r="26" spans="1:14" x14ac:dyDescent="0.2">
      <c r="A26" s="17"/>
      <c r="B26" s="17" t="s">
        <v>6</v>
      </c>
      <c r="C26" s="17" t="s">
        <v>24</v>
      </c>
      <c r="D26" s="17"/>
      <c r="E26" s="17"/>
      <c r="F26" s="17"/>
      <c r="G26" s="17"/>
      <c r="H26" s="17"/>
      <c r="I26" s="17"/>
      <c r="J26" s="17" t="s">
        <v>72</v>
      </c>
      <c r="K26" s="17"/>
      <c r="L26" s="17"/>
      <c r="M26" s="17"/>
      <c r="N26" s="17"/>
    </row>
    <row r="27" spans="1:14" ht="15.75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0" t="s">
        <v>34</v>
      </c>
      <c r="K27" s="170"/>
      <c r="L27" s="170"/>
      <c r="M27" s="170"/>
      <c r="N27" s="17"/>
    </row>
    <row r="28" spans="1:14" ht="15.75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0" t="s">
        <v>35</v>
      </c>
      <c r="K28" s="170"/>
      <c r="L28" s="170"/>
      <c r="M28" s="170"/>
      <c r="N28" s="17"/>
    </row>
    <row r="29" spans="1:14" ht="15.75" x14ac:dyDescent="0.2">
      <c r="A29" s="17"/>
      <c r="B29" s="17"/>
      <c r="C29" s="17"/>
      <c r="D29" s="17"/>
      <c r="E29" s="17"/>
      <c r="F29" s="17"/>
      <c r="G29" s="17"/>
      <c r="H29" s="17"/>
      <c r="I29" s="17"/>
      <c r="J29" s="69"/>
      <c r="K29" s="69"/>
      <c r="L29" s="69"/>
      <c r="M29" s="69"/>
      <c r="N29" s="17"/>
    </row>
    <row r="30" spans="1:14" ht="15.75" x14ac:dyDescent="0.2">
      <c r="A30" s="17"/>
      <c r="B30" s="17"/>
      <c r="C30" s="17"/>
      <c r="D30" s="17"/>
      <c r="E30" s="17"/>
      <c r="F30" s="17"/>
      <c r="G30" s="17"/>
      <c r="H30" s="17"/>
      <c r="I30" s="17"/>
      <c r="J30" s="69"/>
      <c r="K30" s="69"/>
      <c r="L30" s="69"/>
      <c r="M30" s="69"/>
      <c r="N30" s="17"/>
    </row>
    <row r="31" spans="1:14" ht="15.75" x14ac:dyDescent="0.2">
      <c r="A31" s="17"/>
      <c r="B31" s="17"/>
      <c r="C31" s="17"/>
      <c r="D31" s="17"/>
      <c r="E31" s="17"/>
      <c r="F31" s="17"/>
      <c r="G31" s="17"/>
      <c r="H31" s="17"/>
      <c r="I31" s="17"/>
      <c r="J31" s="69"/>
      <c r="K31" s="69"/>
      <c r="L31" s="69"/>
      <c r="M31" s="69"/>
      <c r="N31" s="17"/>
    </row>
    <row r="32" spans="1:14" ht="15.75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1" t="s">
        <v>54</v>
      </c>
      <c r="K32" s="171"/>
      <c r="L32" s="171"/>
      <c r="M32" s="171"/>
      <c r="N32" s="17"/>
    </row>
    <row r="33" spans="1:14" ht="15.75" x14ac:dyDescent="0.2">
      <c r="A33" s="17"/>
      <c r="B33" s="17"/>
      <c r="C33" s="17"/>
      <c r="D33" s="17"/>
      <c r="E33" s="17"/>
      <c r="F33" s="17"/>
      <c r="G33" s="17"/>
      <c r="H33" s="17"/>
      <c r="I33" s="17"/>
      <c r="J33" s="170" t="s">
        <v>55</v>
      </c>
      <c r="K33" s="170"/>
      <c r="L33" s="170"/>
      <c r="M33" s="170"/>
      <c r="N33" s="17"/>
    </row>
    <row r="34" spans="1:14" ht="15.75" x14ac:dyDescent="0.2">
      <c r="A34" s="17"/>
      <c r="B34" s="17"/>
      <c r="C34" s="17"/>
      <c r="D34" s="17"/>
      <c r="E34" s="17"/>
      <c r="F34" s="17"/>
      <c r="G34" s="17"/>
      <c r="H34" s="17"/>
      <c r="I34" s="17"/>
      <c r="J34" s="170" t="s">
        <v>56</v>
      </c>
      <c r="K34" s="170"/>
      <c r="L34" s="170"/>
      <c r="M34" s="170"/>
      <c r="N34" s="17"/>
    </row>
    <row r="35" spans="1:14" x14ac:dyDescent="0.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x14ac:dyDescent="0.2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1:14" x14ac:dyDescent="0.2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1:14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</row>
    <row r="39" spans="1:14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</row>
  </sheetData>
  <mergeCells count="17">
    <mergeCell ref="B22:G22"/>
    <mergeCell ref="I22:M22"/>
    <mergeCell ref="A1:N1"/>
    <mergeCell ref="A2:N2"/>
    <mergeCell ref="A6:A8"/>
    <mergeCell ref="B6:B8"/>
    <mergeCell ref="I6:N6"/>
    <mergeCell ref="C7:D7"/>
    <mergeCell ref="C6:H6"/>
    <mergeCell ref="F7:G7"/>
    <mergeCell ref="I7:J7"/>
    <mergeCell ref="L7:M7"/>
    <mergeCell ref="J27:M27"/>
    <mergeCell ref="J28:M28"/>
    <mergeCell ref="J32:M32"/>
    <mergeCell ref="J33:M33"/>
    <mergeCell ref="J34:M34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M38"/>
  <sheetViews>
    <sheetView zoomScaleNormal="100" zoomScaleSheetLayoutView="100" workbookViewId="0" xr3:uid="{51F8DEE0-4D01-5F28-A812-FC0BD7CAC4A5}">
      <selection sqref="A1:H1"/>
    </sheetView>
  </sheetViews>
  <sheetFormatPr defaultRowHeight="15" x14ac:dyDescent="0.2"/>
  <cols>
    <col min="1" max="1" width="6.9921875" customWidth="1"/>
    <col min="2" max="2" width="14.796875" customWidth="1"/>
    <col min="3" max="3" width="12.64453125" customWidth="1"/>
    <col min="4" max="5" width="13.85546875" customWidth="1"/>
    <col min="6" max="6" width="14.390625" customWidth="1"/>
    <col min="7" max="7" width="14.52734375" customWidth="1"/>
    <col min="8" max="8" width="17.08203125" customWidth="1"/>
    <col min="12" max="12" width="13.71875" customWidth="1"/>
    <col min="14" max="14" width="11.43359375" customWidth="1"/>
  </cols>
  <sheetData>
    <row r="1" spans="1:12" ht="23.25" x14ac:dyDescent="0.3">
      <c r="A1" s="193" t="s">
        <v>2</v>
      </c>
      <c r="B1" s="193"/>
      <c r="C1" s="193"/>
      <c r="D1" s="193"/>
      <c r="E1" s="193"/>
      <c r="F1" s="193"/>
      <c r="G1" s="193"/>
      <c r="H1" s="193"/>
    </row>
    <row r="2" spans="1:12" ht="23.25" x14ac:dyDescent="0.3">
      <c r="A2" s="193" t="s">
        <v>42</v>
      </c>
      <c r="B2" s="193"/>
      <c r="C2" s="193"/>
      <c r="D2" s="193"/>
      <c r="E2" s="193"/>
      <c r="F2" s="193"/>
      <c r="G2" s="193"/>
      <c r="H2" s="193"/>
    </row>
    <row r="3" spans="1:12" ht="23.25" x14ac:dyDescent="0.3">
      <c r="A3" s="52"/>
      <c r="B3" s="52"/>
      <c r="C3" s="52"/>
      <c r="D3" s="52"/>
      <c r="E3" s="52"/>
      <c r="F3" s="52"/>
      <c r="G3" s="52"/>
      <c r="H3" s="52"/>
    </row>
    <row r="4" spans="1:12" ht="18.75" x14ac:dyDescent="0.25">
      <c r="A4" s="194" t="s">
        <v>36</v>
      </c>
      <c r="B4" s="194"/>
      <c r="C4" s="46" t="s">
        <v>41</v>
      </c>
      <c r="D4" s="46"/>
      <c r="E4" s="46"/>
    </row>
    <row r="5" spans="1:12" ht="18.75" x14ac:dyDescent="0.25">
      <c r="A5" s="194" t="s">
        <v>3</v>
      </c>
      <c r="B5" s="194"/>
      <c r="C5" s="195" t="s">
        <v>37</v>
      </c>
      <c r="D5" s="195"/>
      <c r="E5" s="42"/>
    </row>
    <row r="6" spans="1:12" ht="15.75" thickBot="1" x14ac:dyDescent="0.25"/>
    <row r="7" spans="1:12" ht="21.75" thickTop="1" x14ac:dyDescent="0.2">
      <c r="A7" s="196" t="s">
        <v>33</v>
      </c>
      <c r="B7" s="199" t="s">
        <v>9</v>
      </c>
      <c r="C7" s="202">
        <v>2017</v>
      </c>
      <c r="D7" s="203"/>
      <c r="E7" s="203"/>
      <c r="F7" s="203"/>
      <c r="G7" s="203"/>
      <c r="H7" s="204"/>
    </row>
    <row r="8" spans="1:12" ht="21" x14ac:dyDescent="0.2">
      <c r="A8" s="197"/>
      <c r="B8" s="200"/>
      <c r="C8" s="205" t="s">
        <v>4</v>
      </c>
      <c r="D8" s="206"/>
      <c r="E8" s="47" t="s">
        <v>5</v>
      </c>
      <c r="F8" s="205" t="s">
        <v>6</v>
      </c>
      <c r="G8" s="206"/>
      <c r="H8" s="48" t="s">
        <v>5</v>
      </c>
    </row>
    <row r="9" spans="1:12" ht="21.75" thickBot="1" x14ac:dyDescent="0.35">
      <c r="A9" s="198"/>
      <c r="B9" s="201"/>
      <c r="C9" s="49" t="s">
        <v>7</v>
      </c>
      <c r="D9" s="49" t="s">
        <v>8</v>
      </c>
      <c r="E9" s="49"/>
      <c r="F9" s="49" t="s">
        <v>7</v>
      </c>
      <c r="G9" s="49" t="s">
        <v>8</v>
      </c>
      <c r="H9" s="50"/>
    </row>
    <row r="10" spans="1:12" ht="15.75" thickTop="1" x14ac:dyDescent="0.2">
      <c r="A10" s="32"/>
      <c r="B10" s="33"/>
      <c r="C10" s="34"/>
      <c r="D10" s="34"/>
      <c r="E10" s="34"/>
      <c r="F10" s="34"/>
      <c r="G10" s="34"/>
      <c r="H10" s="35"/>
    </row>
    <row r="11" spans="1:12" ht="18.75" x14ac:dyDescent="0.25">
      <c r="A11" s="36">
        <v>1</v>
      </c>
      <c r="B11" s="23" t="s">
        <v>10</v>
      </c>
      <c r="C11" s="54">
        <f>199+201</f>
        <v>400</v>
      </c>
      <c r="D11" s="43">
        <f>107+140</f>
        <v>247</v>
      </c>
      <c r="E11" s="55">
        <f>C11+D11</f>
        <v>647</v>
      </c>
      <c r="F11" s="43">
        <f>70+960</f>
        <v>1030</v>
      </c>
      <c r="G11" s="43">
        <f>29+705</f>
        <v>734</v>
      </c>
      <c r="H11" s="44">
        <f t="shared" ref="H11:H21" si="0">F11+G11</f>
        <v>1764</v>
      </c>
      <c r="L11" s="67"/>
    </row>
    <row r="12" spans="1:12" ht="18.75" x14ac:dyDescent="0.25">
      <c r="A12" s="36">
        <v>2</v>
      </c>
      <c r="B12" s="23" t="s">
        <v>11</v>
      </c>
      <c r="C12" s="55">
        <f>188+50</f>
        <v>238</v>
      </c>
      <c r="D12" s="43">
        <f>116+75</f>
        <v>191</v>
      </c>
      <c r="E12" s="43">
        <f t="shared" ref="E12:E18" si="1">C12+D12</f>
        <v>429</v>
      </c>
      <c r="F12" s="43">
        <f>132+6500</f>
        <v>6632</v>
      </c>
      <c r="G12" s="43">
        <f>82+875</f>
        <v>957</v>
      </c>
      <c r="H12" s="44">
        <f t="shared" si="0"/>
        <v>7589</v>
      </c>
    </row>
    <row r="13" spans="1:12" ht="18.75" x14ac:dyDescent="0.25">
      <c r="A13" s="36">
        <v>3</v>
      </c>
      <c r="B13" s="23" t="s">
        <v>12</v>
      </c>
      <c r="C13" s="55">
        <f>254+100+30</f>
        <v>384</v>
      </c>
      <c r="D13" s="43">
        <f>193+70</f>
        <v>263</v>
      </c>
      <c r="E13" s="43">
        <f t="shared" si="1"/>
        <v>647</v>
      </c>
      <c r="F13" s="43">
        <f>233+7500+3500</f>
        <v>11233</v>
      </c>
      <c r="G13" s="43">
        <f>150+2350+1450</f>
        <v>3950</v>
      </c>
      <c r="H13" s="44">
        <f t="shared" si="0"/>
        <v>15183</v>
      </c>
    </row>
    <row r="14" spans="1:12" ht="18.75" x14ac:dyDescent="0.25">
      <c r="A14" s="36">
        <v>4</v>
      </c>
      <c r="B14" s="23" t="s">
        <v>13</v>
      </c>
      <c r="C14" s="54">
        <v>287</v>
      </c>
      <c r="D14" s="43">
        <v>141</v>
      </c>
      <c r="E14" s="43">
        <f t="shared" si="1"/>
        <v>428</v>
      </c>
      <c r="F14" s="43">
        <v>168</v>
      </c>
      <c r="G14" s="43">
        <v>52</v>
      </c>
      <c r="H14" s="44">
        <f t="shared" si="0"/>
        <v>220</v>
      </c>
    </row>
    <row r="15" spans="1:12" ht="18.75" x14ac:dyDescent="0.25">
      <c r="A15" s="36">
        <v>5</v>
      </c>
      <c r="B15" s="23" t="s">
        <v>14</v>
      </c>
      <c r="C15" s="54">
        <v>230</v>
      </c>
      <c r="D15" s="45">
        <v>101</v>
      </c>
      <c r="E15" s="43">
        <f t="shared" si="1"/>
        <v>331</v>
      </c>
      <c r="F15" s="45">
        <v>200</v>
      </c>
      <c r="G15" s="43">
        <v>96</v>
      </c>
      <c r="H15" s="44">
        <f t="shared" si="0"/>
        <v>296</v>
      </c>
    </row>
    <row r="16" spans="1:12" ht="18.75" x14ac:dyDescent="0.25">
      <c r="A16" s="36">
        <v>6</v>
      </c>
      <c r="B16" s="23" t="s">
        <v>15</v>
      </c>
      <c r="C16" s="54">
        <v>334</v>
      </c>
      <c r="D16" s="43">
        <v>83</v>
      </c>
      <c r="E16" s="43">
        <f t="shared" si="1"/>
        <v>417</v>
      </c>
      <c r="F16" s="43">
        <v>199</v>
      </c>
      <c r="G16" s="43">
        <v>93</v>
      </c>
      <c r="H16" s="44">
        <f t="shared" si="0"/>
        <v>292</v>
      </c>
    </row>
    <row r="17" spans="1:13" ht="18.75" x14ac:dyDescent="0.25">
      <c r="A17" s="36">
        <v>7</v>
      </c>
      <c r="B17" s="23" t="s">
        <v>16</v>
      </c>
      <c r="C17" s="54">
        <v>210</v>
      </c>
      <c r="D17" s="43">
        <v>156</v>
      </c>
      <c r="E17" s="43">
        <f t="shared" si="1"/>
        <v>366</v>
      </c>
      <c r="F17" s="43">
        <v>237</v>
      </c>
      <c r="G17" s="43">
        <v>97</v>
      </c>
      <c r="H17" s="44">
        <f t="shared" si="0"/>
        <v>334</v>
      </c>
    </row>
    <row r="18" spans="1:13" ht="18.75" x14ac:dyDescent="0.25">
      <c r="A18" s="36">
        <v>8</v>
      </c>
      <c r="B18" s="23" t="s">
        <v>17</v>
      </c>
      <c r="C18" s="56">
        <v>304</v>
      </c>
      <c r="D18" s="43">
        <v>254</v>
      </c>
      <c r="E18" s="43">
        <f t="shared" si="1"/>
        <v>558</v>
      </c>
      <c r="F18" s="43">
        <v>195</v>
      </c>
      <c r="G18" s="43">
        <v>124</v>
      </c>
      <c r="H18" s="44">
        <f t="shared" si="0"/>
        <v>319</v>
      </c>
    </row>
    <row r="19" spans="1:13" ht="18.75" x14ac:dyDescent="0.25">
      <c r="A19" s="36">
        <v>9</v>
      </c>
      <c r="B19" s="23" t="s">
        <v>18</v>
      </c>
      <c r="C19" s="57">
        <f>194+85+65</f>
        <v>344</v>
      </c>
      <c r="D19" s="24">
        <f>177+35+150</f>
        <v>362</v>
      </c>
      <c r="E19" s="24">
        <f>SUM(C19:D19)</f>
        <v>706</v>
      </c>
      <c r="F19" s="24">
        <f>230+2755+1700</f>
        <v>4685</v>
      </c>
      <c r="G19" s="24">
        <f>160+595+700</f>
        <v>1455</v>
      </c>
      <c r="H19" s="37">
        <f t="shared" si="0"/>
        <v>6140</v>
      </c>
    </row>
    <row r="20" spans="1:13" ht="18.75" x14ac:dyDescent="0.25">
      <c r="A20" s="36">
        <v>10</v>
      </c>
      <c r="B20" s="23" t="s">
        <v>19</v>
      </c>
      <c r="C20" s="25">
        <v>189</v>
      </c>
      <c r="D20" s="24">
        <v>185</v>
      </c>
      <c r="E20" s="24">
        <f>SUM(C20:D20)</f>
        <v>374</v>
      </c>
      <c r="F20" s="24">
        <v>221</v>
      </c>
      <c r="G20" s="24">
        <v>108</v>
      </c>
      <c r="H20" s="37">
        <f t="shared" si="0"/>
        <v>329</v>
      </c>
    </row>
    <row r="21" spans="1:13" ht="18.75" x14ac:dyDescent="0.25">
      <c r="A21" s="36">
        <v>11</v>
      </c>
      <c r="B21" s="23" t="s">
        <v>20</v>
      </c>
      <c r="C21" s="26">
        <f>119+200</f>
        <v>319</v>
      </c>
      <c r="D21" s="38">
        <f>129+150</f>
        <v>279</v>
      </c>
      <c r="E21" s="27">
        <f>C21+D21</f>
        <v>598</v>
      </c>
      <c r="F21" s="26">
        <f>254+8000</f>
        <v>8254</v>
      </c>
      <c r="G21" s="38">
        <f>153+6650</f>
        <v>6803</v>
      </c>
      <c r="H21" s="39">
        <f t="shared" si="0"/>
        <v>15057</v>
      </c>
    </row>
    <row r="22" spans="1:13" ht="19.5" thickBot="1" x14ac:dyDescent="0.3">
      <c r="A22" s="40">
        <v>12</v>
      </c>
      <c r="B22" s="28" t="s">
        <v>21</v>
      </c>
      <c r="C22" s="29">
        <v>114</v>
      </c>
      <c r="D22" s="30">
        <v>90</v>
      </c>
      <c r="E22" s="30">
        <f>C22+D22</f>
        <v>204</v>
      </c>
      <c r="F22" s="31">
        <v>204</v>
      </c>
      <c r="G22" s="30">
        <v>338</v>
      </c>
      <c r="H22" s="41">
        <f>SUM(F22:G22)</f>
        <v>542</v>
      </c>
    </row>
    <row r="23" spans="1:13" ht="16.5" thickTop="1" thickBot="1" x14ac:dyDescent="0.25">
      <c r="A23" s="207" t="s">
        <v>22</v>
      </c>
      <c r="B23" s="207"/>
      <c r="C23" s="51">
        <f t="shared" ref="C23:H23" si="2">SUM(C11:C22)</f>
        <v>3353</v>
      </c>
      <c r="D23" s="51">
        <f>SUM(D11:D22)</f>
        <v>2352</v>
      </c>
      <c r="E23" s="51">
        <f>SUM(E11:E22)</f>
        <v>5705</v>
      </c>
      <c r="F23" s="51">
        <f>SUM(F11:F22)</f>
        <v>33258</v>
      </c>
      <c r="G23" s="51">
        <f t="shared" si="2"/>
        <v>14807</v>
      </c>
      <c r="H23" s="51">
        <f t="shared" si="2"/>
        <v>48065</v>
      </c>
    </row>
    <row r="24" spans="1:13" ht="20.25" thickTop="1" thickBot="1" x14ac:dyDescent="0.3">
      <c r="A24" s="207" t="s">
        <v>38</v>
      </c>
      <c r="B24" s="207"/>
      <c r="C24" s="207"/>
      <c r="D24" s="207"/>
      <c r="E24" s="207"/>
      <c r="F24" s="207"/>
      <c r="G24" s="212">
        <f>E23+H23</f>
        <v>53770</v>
      </c>
      <c r="H24" s="212"/>
    </row>
    <row r="25" spans="1:13" ht="20.25" thickTop="1" thickBot="1" x14ac:dyDescent="0.3">
      <c r="A25" s="207" t="s">
        <v>39</v>
      </c>
      <c r="B25" s="207"/>
      <c r="C25" s="207"/>
      <c r="D25" s="207"/>
      <c r="E25" s="207"/>
      <c r="F25" s="207"/>
      <c r="G25" s="208">
        <v>3659</v>
      </c>
      <c r="H25" s="208"/>
    </row>
    <row r="26" spans="1:13" ht="22.5" thickTop="1" thickBot="1" x14ac:dyDescent="0.35">
      <c r="A26" s="209" t="s">
        <v>40</v>
      </c>
      <c r="B26" s="209"/>
      <c r="C26" s="209"/>
      <c r="D26" s="209"/>
      <c r="E26" s="209"/>
      <c r="F26" s="209"/>
      <c r="G26" s="210">
        <f>G24+G25</f>
        <v>57429</v>
      </c>
      <c r="H26" s="211"/>
      <c r="L26" s="68"/>
      <c r="M26" s="53"/>
    </row>
    <row r="27" spans="1:13" ht="15.75" thickTop="1" x14ac:dyDescent="0.2">
      <c r="A27" s="14"/>
      <c r="B27" s="15"/>
      <c r="C27" s="15"/>
      <c r="D27" s="15"/>
      <c r="E27" s="15"/>
      <c r="F27" s="15"/>
      <c r="G27" s="14"/>
      <c r="H27" s="16"/>
    </row>
    <row r="28" spans="1:13" x14ac:dyDescent="0.2">
      <c r="A28" s="213" t="s">
        <v>23</v>
      </c>
      <c r="B28" s="213"/>
      <c r="C28" s="213"/>
      <c r="D28" s="213"/>
    </row>
    <row r="29" spans="1:13" x14ac:dyDescent="0.2">
      <c r="A29" s="213" t="s">
        <v>4</v>
      </c>
      <c r="B29" s="213"/>
      <c r="C29" s="22" t="s">
        <v>27</v>
      </c>
      <c r="D29" s="22"/>
    </row>
    <row r="30" spans="1:13" x14ac:dyDescent="0.2">
      <c r="A30" s="213" t="s">
        <v>6</v>
      </c>
      <c r="B30" s="213"/>
      <c r="C30" s="22" t="s">
        <v>24</v>
      </c>
      <c r="D30" s="22"/>
      <c r="F30" t="s">
        <v>82</v>
      </c>
      <c r="H30" s="53"/>
    </row>
    <row r="31" spans="1:13" ht="15.75" x14ac:dyDescent="0.2">
      <c r="E31" s="170" t="s">
        <v>34</v>
      </c>
      <c r="F31" s="170"/>
      <c r="G31" s="170"/>
      <c r="H31" s="170"/>
    </row>
    <row r="32" spans="1:13" ht="15.75" x14ac:dyDescent="0.2">
      <c r="E32" s="170" t="s">
        <v>35</v>
      </c>
      <c r="F32" s="170"/>
      <c r="G32" s="170"/>
      <c r="H32" s="170"/>
    </row>
    <row r="33" spans="5:8" ht="15.75" x14ac:dyDescent="0.2">
      <c r="E33" s="69"/>
      <c r="F33" s="69"/>
      <c r="G33" s="69"/>
      <c r="H33" s="69"/>
    </row>
    <row r="34" spans="5:8" ht="15.75" x14ac:dyDescent="0.2">
      <c r="E34" s="69"/>
      <c r="F34" s="69"/>
      <c r="G34" s="69"/>
      <c r="H34" s="69"/>
    </row>
    <row r="35" spans="5:8" ht="15.75" x14ac:dyDescent="0.2">
      <c r="E35" s="69"/>
      <c r="F35" s="69"/>
      <c r="G35" s="69"/>
      <c r="H35" s="69"/>
    </row>
    <row r="36" spans="5:8" ht="15.75" x14ac:dyDescent="0.2">
      <c r="E36" s="171" t="s">
        <v>54</v>
      </c>
      <c r="F36" s="171"/>
      <c r="G36" s="171"/>
      <c r="H36" s="171"/>
    </row>
    <row r="37" spans="5:8" ht="15.75" x14ac:dyDescent="0.2">
      <c r="E37" s="170" t="s">
        <v>81</v>
      </c>
      <c r="F37" s="170"/>
      <c r="G37" s="170"/>
      <c r="H37" s="170"/>
    </row>
    <row r="38" spans="5:8" ht="15.75" x14ac:dyDescent="0.2">
      <c r="E38" s="170" t="s">
        <v>56</v>
      </c>
      <c r="F38" s="170"/>
      <c r="G38" s="170"/>
      <c r="H38" s="170"/>
    </row>
  </sheetData>
  <mergeCells count="25">
    <mergeCell ref="E32:H32"/>
    <mergeCell ref="E36:H36"/>
    <mergeCell ref="E37:H37"/>
    <mergeCell ref="E38:H38"/>
    <mergeCell ref="A28:D28"/>
    <mergeCell ref="A29:B29"/>
    <mergeCell ref="A30:B30"/>
    <mergeCell ref="A23:B23"/>
    <mergeCell ref="A24:F24"/>
    <mergeCell ref="E31:H31"/>
    <mergeCell ref="A25:F25"/>
    <mergeCell ref="G25:H25"/>
    <mergeCell ref="A26:F26"/>
    <mergeCell ref="G26:H26"/>
    <mergeCell ref="G24:H24"/>
    <mergeCell ref="A7:A9"/>
    <mergeCell ref="B7:B9"/>
    <mergeCell ref="C7:H7"/>
    <mergeCell ref="C8:D8"/>
    <mergeCell ref="F8:G8"/>
    <mergeCell ref="A1:H1"/>
    <mergeCell ref="A2:H2"/>
    <mergeCell ref="A4:B4"/>
    <mergeCell ref="A5:B5"/>
    <mergeCell ref="C5:D5"/>
  </mergeCells>
  <printOptions horizontalCentered="1" verticalCentered="1"/>
  <pageMargins left="0.196850393700787" right="0.196850393700787" top="7.8125E-3" bottom="0.196850393700787" header="0" footer="0.31496062992126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</sheetPr>
  <dimension ref="A1:H44"/>
  <sheetViews>
    <sheetView topLeftCell="A25" zoomScaleNormal="100" workbookViewId="0" xr3:uid="{F9CF3CF3-643B-5BE6-8B46-32C596A47465}">
      <selection activeCell="F36" sqref="F36"/>
    </sheetView>
  </sheetViews>
  <sheetFormatPr defaultRowHeight="15" x14ac:dyDescent="0.2"/>
  <cols>
    <col min="1" max="1" width="6.9921875" customWidth="1"/>
    <col min="2" max="2" width="14.796875" customWidth="1"/>
    <col min="3" max="3" width="12.64453125" customWidth="1"/>
    <col min="4" max="5" width="13.85546875" customWidth="1"/>
    <col min="6" max="6" width="15.33203125" customWidth="1"/>
    <col min="7" max="7" width="14.52734375" customWidth="1"/>
    <col min="8" max="8" width="17.08203125" customWidth="1"/>
  </cols>
  <sheetData>
    <row r="1" spans="1:8" ht="23.25" x14ac:dyDescent="0.3">
      <c r="A1" s="193" t="s">
        <v>2</v>
      </c>
      <c r="B1" s="193"/>
      <c r="C1" s="193"/>
      <c r="D1" s="193"/>
      <c r="E1" s="193"/>
      <c r="F1" s="193"/>
      <c r="G1" s="193"/>
      <c r="H1" s="193"/>
    </row>
    <row r="2" spans="1:8" ht="23.25" x14ac:dyDescent="0.3">
      <c r="A2" s="193" t="s">
        <v>45</v>
      </c>
      <c r="B2" s="193"/>
      <c r="C2" s="193"/>
      <c r="D2" s="193"/>
      <c r="E2" s="193"/>
      <c r="F2" s="193"/>
      <c r="G2" s="193"/>
      <c r="H2" s="193"/>
    </row>
    <row r="3" spans="1:8" ht="23.25" x14ac:dyDescent="0.3">
      <c r="A3" s="109"/>
      <c r="B3" s="109"/>
      <c r="C3" s="109"/>
      <c r="D3" s="109"/>
      <c r="E3" s="109"/>
      <c r="F3" s="109"/>
      <c r="G3" s="109"/>
      <c r="H3" s="109"/>
    </row>
    <row r="4" spans="1:8" ht="18.75" x14ac:dyDescent="0.25">
      <c r="A4" s="194" t="s">
        <v>36</v>
      </c>
      <c r="B4" s="194"/>
      <c r="C4" s="46" t="s">
        <v>41</v>
      </c>
      <c r="D4" s="46"/>
      <c r="E4" s="46"/>
    </row>
    <row r="5" spans="1:8" ht="18.75" x14ac:dyDescent="0.25">
      <c r="A5" s="194" t="s">
        <v>3</v>
      </c>
      <c r="B5" s="194"/>
      <c r="C5" s="195" t="s">
        <v>37</v>
      </c>
      <c r="D5" s="195"/>
      <c r="E5" s="42"/>
    </row>
    <row r="6" spans="1:8" ht="15.75" thickBot="1" x14ac:dyDescent="0.25"/>
    <row r="7" spans="1:8" ht="21.75" thickTop="1" x14ac:dyDescent="0.2">
      <c r="A7" s="196" t="s">
        <v>33</v>
      </c>
      <c r="B7" s="199" t="s">
        <v>9</v>
      </c>
      <c r="C7" s="202">
        <v>2018</v>
      </c>
      <c r="D7" s="203"/>
      <c r="E7" s="203"/>
      <c r="F7" s="203"/>
      <c r="G7" s="203"/>
      <c r="H7" s="204"/>
    </row>
    <row r="8" spans="1:8" ht="21" x14ac:dyDescent="0.2">
      <c r="A8" s="197"/>
      <c r="B8" s="200"/>
      <c r="C8" s="205" t="s">
        <v>4</v>
      </c>
      <c r="D8" s="206"/>
      <c r="E8" s="47" t="s">
        <v>5</v>
      </c>
      <c r="F8" s="205" t="s">
        <v>6</v>
      </c>
      <c r="G8" s="206"/>
      <c r="H8" s="48" t="s">
        <v>5</v>
      </c>
    </row>
    <row r="9" spans="1:8" ht="21.75" thickBot="1" x14ac:dyDescent="0.35">
      <c r="A9" s="198"/>
      <c r="B9" s="201"/>
      <c r="C9" s="49" t="s">
        <v>7</v>
      </c>
      <c r="D9" s="49" t="s">
        <v>8</v>
      </c>
      <c r="E9" s="49"/>
      <c r="F9" s="49" t="s">
        <v>7</v>
      </c>
      <c r="G9" s="49" t="s">
        <v>8</v>
      </c>
      <c r="H9" s="50"/>
    </row>
    <row r="10" spans="1:8" ht="15.75" thickTop="1" x14ac:dyDescent="0.2">
      <c r="A10" s="32"/>
      <c r="B10" s="33"/>
      <c r="C10" s="34"/>
      <c r="D10" s="34"/>
      <c r="E10" s="34"/>
      <c r="F10" s="34"/>
      <c r="G10" s="34"/>
      <c r="H10" s="35"/>
    </row>
    <row r="11" spans="1:8" ht="18.75" x14ac:dyDescent="0.25">
      <c r="A11" s="36">
        <v>1</v>
      </c>
      <c r="B11" s="23" t="s">
        <v>10</v>
      </c>
      <c r="C11" s="54">
        <v>123</v>
      </c>
      <c r="D11" s="43">
        <v>73</v>
      </c>
      <c r="E11" s="55">
        <f t="shared" ref="E11:E22" si="0">SUM(C11:D11)</f>
        <v>196</v>
      </c>
      <c r="F11" s="43">
        <v>181</v>
      </c>
      <c r="G11" s="43">
        <v>110</v>
      </c>
      <c r="H11" s="44">
        <f>SUM(F11:G11)</f>
        <v>291</v>
      </c>
    </row>
    <row r="12" spans="1:8" ht="18.75" x14ac:dyDescent="0.25">
      <c r="A12" s="36">
        <v>2</v>
      </c>
      <c r="B12" s="23" t="s">
        <v>11</v>
      </c>
      <c r="C12" s="55">
        <v>88</v>
      </c>
      <c r="D12" s="43">
        <v>71</v>
      </c>
      <c r="E12" s="43">
        <f t="shared" si="0"/>
        <v>159</v>
      </c>
      <c r="F12" s="43">
        <v>239</v>
      </c>
      <c r="G12" s="43">
        <v>140</v>
      </c>
      <c r="H12" s="44">
        <f t="shared" ref="H12:H22" si="1">SUM(F12:G12)</f>
        <v>379</v>
      </c>
    </row>
    <row r="13" spans="1:8" ht="18.75" x14ac:dyDescent="0.25">
      <c r="A13" s="36">
        <v>3</v>
      </c>
      <c r="B13" s="23" t="s">
        <v>12</v>
      </c>
      <c r="C13" s="55">
        <v>160</v>
      </c>
      <c r="D13" s="43">
        <v>144</v>
      </c>
      <c r="E13" s="43">
        <f t="shared" si="0"/>
        <v>304</v>
      </c>
      <c r="F13" s="43">
        <v>313</v>
      </c>
      <c r="G13" s="43">
        <v>176</v>
      </c>
      <c r="H13" s="44">
        <f t="shared" si="1"/>
        <v>489</v>
      </c>
    </row>
    <row r="14" spans="1:8" ht="18.75" x14ac:dyDescent="0.25">
      <c r="A14" s="36">
        <v>4</v>
      </c>
      <c r="B14" s="23" t="s">
        <v>13</v>
      </c>
      <c r="C14" s="54">
        <v>200</v>
      </c>
      <c r="D14" s="43">
        <v>164</v>
      </c>
      <c r="E14" s="43">
        <f t="shared" si="0"/>
        <v>364</v>
      </c>
      <c r="F14" s="43">
        <v>218</v>
      </c>
      <c r="G14" s="43">
        <v>118</v>
      </c>
      <c r="H14" s="44">
        <f t="shared" si="1"/>
        <v>336</v>
      </c>
    </row>
    <row r="15" spans="1:8" ht="18.75" x14ac:dyDescent="0.25">
      <c r="A15" s="36">
        <v>5</v>
      </c>
      <c r="B15" s="23" t="s">
        <v>14</v>
      </c>
      <c r="C15" s="54">
        <v>183</v>
      </c>
      <c r="D15" s="45">
        <v>171</v>
      </c>
      <c r="E15" s="43">
        <v>354</v>
      </c>
      <c r="F15" s="45">
        <v>252</v>
      </c>
      <c r="G15" s="43">
        <v>125</v>
      </c>
      <c r="H15" s="44">
        <f t="shared" si="1"/>
        <v>377</v>
      </c>
    </row>
    <row r="16" spans="1:8" ht="18.75" x14ac:dyDescent="0.25">
      <c r="A16" s="36">
        <v>6</v>
      </c>
      <c r="B16" s="23" t="s">
        <v>15</v>
      </c>
      <c r="C16" s="54">
        <v>139</v>
      </c>
      <c r="D16" s="43">
        <v>137</v>
      </c>
      <c r="E16" s="43">
        <f t="shared" si="0"/>
        <v>276</v>
      </c>
      <c r="F16" s="43">
        <v>280</v>
      </c>
      <c r="G16" s="43">
        <v>158</v>
      </c>
      <c r="H16" s="44">
        <f t="shared" si="1"/>
        <v>438</v>
      </c>
    </row>
    <row r="17" spans="1:8" ht="18.75" x14ac:dyDescent="0.25">
      <c r="A17" s="36">
        <v>7</v>
      </c>
      <c r="B17" s="23" t="s">
        <v>16</v>
      </c>
      <c r="C17" s="54">
        <v>222</v>
      </c>
      <c r="D17" s="43">
        <v>184</v>
      </c>
      <c r="E17" s="43">
        <f t="shared" si="0"/>
        <v>406</v>
      </c>
      <c r="F17" s="43">
        <v>276</v>
      </c>
      <c r="G17" s="43">
        <v>128</v>
      </c>
      <c r="H17" s="44">
        <f t="shared" si="1"/>
        <v>404</v>
      </c>
    </row>
    <row r="18" spans="1:8" ht="18.75" x14ac:dyDescent="0.25">
      <c r="A18" s="36">
        <v>8</v>
      </c>
      <c r="B18" s="23" t="s">
        <v>17</v>
      </c>
      <c r="C18" s="56">
        <v>233</v>
      </c>
      <c r="D18" s="43">
        <v>229</v>
      </c>
      <c r="E18" s="43">
        <f t="shared" si="0"/>
        <v>462</v>
      </c>
      <c r="F18" s="43">
        <v>247</v>
      </c>
      <c r="G18" s="43">
        <v>137</v>
      </c>
      <c r="H18" s="44">
        <f t="shared" si="1"/>
        <v>384</v>
      </c>
    </row>
    <row r="19" spans="1:8" ht="18.75" x14ac:dyDescent="0.25">
      <c r="A19" s="36">
        <v>9</v>
      </c>
      <c r="B19" s="23" t="s">
        <v>18</v>
      </c>
      <c r="C19" s="57">
        <v>165</v>
      </c>
      <c r="D19" s="24">
        <v>170</v>
      </c>
      <c r="E19" s="24">
        <f t="shared" si="0"/>
        <v>335</v>
      </c>
      <c r="F19" s="24">
        <v>213</v>
      </c>
      <c r="G19" s="24">
        <v>108</v>
      </c>
      <c r="H19" s="37">
        <f t="shared" si="1"/>
        <v>321</v>
      </c>
    </row>
    <row r="20" spans="1:8" ht="18.75" x14ac:dyDescent="0.25">
      <c r="A20" s="36">
        <v>10</v>
      </c>
      <c r="B20" s="23" t="s">
        <v>19</v>
      </c>
      <c r="C20" s="25">
        <v>180</v>
      </c>
      <c r="D20" s="24">
        <v>159</v>
      </c>
      <c r="E20" s="24">
        <f t="shared" si="0"/>
        <v>339</v>
      </c>
      <c r="F20" s="24">
        <v>214</v>
      </c>
      <c r="G20" s="24">
        <v>137</v>
      </c>
      <c r="H20" s="37">
        <f t="shared" si="1"/>
        <v>351</v>
      </c>
    </row>
    <row r="21" spans="1:8" ht="18.75" x14ac:dyDescent="0.25">
      <c r="A21" s="36">
        <v>11</v>
      </c>
      <c r="B21" s="23" t="s">
        <v>20</v>
      </c>
      <c r="C21" s="26">
        <v>149</v>
      </c>
      <c r="D21" s="38">
        <v>137</v>
      </c>
      <c r="E21" s="27">
        <f t="shared" si="0"/>
        <v>286</v>
      </c>
      <c r="F21" s="26">
        <v>286</v>
      </c>
      <c r="G21" s="38">
        <v>160</v>
      </c>
      <c r="H21" s="39">
        <f t="shared" si="1"/>
        <v>446</v>
      </c>
    </row>
    <row r="22" spans="1:8" ht="19.5" thickBot="1" x14ac:dyDescent="0.3">
      <c r="A22" s="40">
        <v>12</v>
      </c>
      <c r="B22" s="28" t="s">
        <v>21</v>
      </c>
      <c r="C22" s="29">
        <v>114</v>
      </c>
      <c r="D22" s="30">
        <v>116</v>
      </c>
      <c r="E22" s="30">
        <f t="shared" si="0"/>
        <v>230</v>
      </c>
      <c r="F22" s="31">
        <v>230</v>
      </c>
      <c r="G22" s="30">
        <v>115</v>
      </c>
      <c r="H22" s="41">
        <f t="shared" si="1"/>
        <v>345</v>
      </c>
    </row>
    <row r="23" spans="1:8" ht="16.5" thickTop="1" thickBot="1" x14ac:dyDescent="0.25">
      <c r="A23" s="207" t="s">
        <v>22</v>
      </c>
      <c r="B23" s="207"/>
      <c r="C23" s="51">
        <f t="shared" ref="C23:H23" si="2">SUM(C11:C22)</f>
        <v>1956</v>
      </c>
      <c r="D23" s="51">
        <f t="shared" si="2"/>
        <v>1755</v>
      </c>
      <c r="E23" s="51">
        <f t="shared" si="2"/>
        <v>3711</v>
      </c>
      <c r="F23" s="51">
        <f t="shared" si="2"/>
        <v>2949</v>
      </c>
      <c r="G23" s="51">
        <f t="shared" si="2"/>
        <v>1612</v>
      </c>
      <c r="H23" s="51">
        <f t="shared" si="2"/>
        <v>4561</v>
      </c>
    </row>
    <row r="24" spans="1:8" ht="20.25" thickTop="1" thickBot="1" x14ac:dyDescent="0.3">
      <c r="A24" s="207" t="s">
        <v>57</v>
      </c>
      <c r="B24" s="207"/>
      <c r="C24" s="207"/>
      <c r="D24" s="207"/>
      <c r="E24" s="207"/>
      <c r="F24" s="207"/>
      <c r="G24" s="212">
        <f>E23+H23</f>
        <v>8272</v>
      </c>
      <c r="H24" s="212"/>
    </row>
    <row r="25" spans="1:8" ht="20.25" thickTop="1" thickBot="1" x14ac:dyDescent="0.3">
      <c r="A25" s="207" t="s">
        <v>47</v>
      </c>
      <c r="B25" s="207"/>
      <c r="C25" s="207"/>
      <c r="D25" s="207"/>
      <c r="E25" s="207"/>
      <c r="F25" s="207"/>
      <c r="G25" s="208">
        <v>1659</v>
      </c>
      <c r="H25" s="208"/>
    </row>
    <row r="26" spans="1:8" ht="20.25" thickTop="1" thickBot="1" x14ac:dyDescent="0.3">
      <c r="A26" s="214" t="s">
        <v>48</v>
      </c>
      <c r="B26" s="215"/>
      <c r="C26" s="215"/>
      <c r="D26" s="215"/>
      <c r="E26" s="215"/>
      <c r="F26" s="216"/>
      <c r="G26" s="217">
        <v>23995</v>
      </c>
      <c r="H26" s="218"/>
    </row>
    <row r="27" spans="1:8" ht="20.25" thickTop="1" thickBot="1" x14ac:dyDescent="0.3">
      <c r="A27" s="110" t="s">
        <v>50</v>
      </c>
      <c r="B27" s="111"/>
      <c r="C27" s="111"/>
      <c r="D27" s="111"/>
      <c r="E27" s="111"/>
      <c r="F27" s="112"/>
      <c r="G27" s="217">
        <v>4421</v>
      </c>
      <c r="H27" s="218"/>
    </row>
    <row r="28" spans="1:8" ht="20.25" customHeight="1" thickTop="1" thickBot="1" x14ac:dyDescent="0.3">
      <c r="A28" s="219" t="s">
        <v>51</v>
      </c>
      <c r="B28" s="220"/>
      <c r="C28" s="220"/>
      <c r="D28" s="220"/>
      <c r="E28" s="220"/>
      <c r="F28" s="221"/>
      <c r="G28" s="217">
        <v>16660</v>
      </c>
      <c r="H28" s="218"/>
    </row>
    <row r="29" spans="1:8" ht="20.25" customHeight="1" thickTop="1" thickBot="1" x14ac:dyDescent="0.3">
      <c r="A29" s="219" t="s">
        <v>52</v>
      </c>
      <c r="B29" s="220"/>
      <c r="C29" s="220"/>
      <c r="D29" s="220"/>
      <c r="E29" s="220"/>
      <c r="F29" s="221"/>
      <c r="G29" s="222">
        <v>23875</v>
      </c>
      <c r="H29" s="223"/>
    </row>
    <row r="30" spans="1:8" ht="20.25" customHeight="1" thickTop="1" thickBot="1" x14ac:dyDescent="0.3">
      <c r="A30" s="219" t="s">
        <v>53</v>
      </c>
      <c r="B30" s="220"/>
      <c r="C30" s="220"/>
      <c r="D30" s="220"/>
      <c r="E30" s="220"/>
      <c r="F30" s="221"/>
      <c r="G30" s="217">
        <v>4540</v>
      </c>
      <c r="H30" s="218"/>
    </row>
    <row r="31" spans="1:8" ht="20.25" thickTop="1" thickBot="1" x14ac:dyDescent="0.3">
      <c r="A31" s="214" t="s">
        <v>49</v>
      </c>
      <c r="B31" s="215"/>
      <c r="C31" s="215"/>
      <c r="D31" s="215"/>
      <c r="E31" s="215"/>
      <c r="F31" s="216"/>
      <c r="G31" s="217">
        <v>4562</v>
      </c>
      <c r="H31" s="218"/>
    </row>
    <row r="32" spans="1:8" ht="22.5" thickTop="1" thickBot="1" x14ac:dyDescent="0.35">
      <c r="A32" s="209" t="s">
        <v>40</v>
      </c>
      <c r="B32" s="209"/>
      <c r="C32" s="209"/>
      <c r="D32" s="209"/>
      <c r="E32" s="209"/>
      <c r="F32" s="209"/>
      <c r="G32" s="210">
        <f>G24+G25+G26+G27+G28+G29+G30+G31</f>
        <v>87984</v>
      </c>
      <c r="H32" s="211"/>
    </row>
    <row r="33" spans="1:8" ht="15.75" thickTop="1" x14ac:dyDescent="0.2">
      <c r="A33" s="14"/>
      <c r="B33" s="15"/>
      <c r="C33" s="15"/>
      <c r="D33" s="15"/>
      <c r="E33" s="15"/>
      <c r="F33" s="15"/>
      <c r="G33" s="14"/>
      <c r="H33" s="16"/>
    </row>
    <row r="34" spans="1:8" x14ac:dyDescent="0.2">
      <c r="A34" s="213" t="s">
        <v>23</v>
      </c>
      <c r="B34" s="213"/>
      <c r="C34" s="213"/>
      <c r="D34" s="213"/>
    </row>
    <row r="35" spans="1:8" x14ac:dyDescent="0.2">
      <c r="A35" s="213" t="s">
        <v>4</v>
      </c>
      <c r="B35" s="213"/>
      <c r="C35" s="22" t="s">
        <v>27</v>
      </c>
      <c r="D35" s="22"/>
    </row>
    <row r="36" spans="1:8" x14ac:dyDescent="0.2">
      <c r="A36" s="213" t="s">
        <v>6</v>
      </c>
      <c r="B36" s="213"/>
      <c r="C36" s="22" t="s">
        <v>24</v>
      </c>
      <c r="D36" s="22"/>
      <c r="F36" t="s">
        <v>82</v>
      </c>
      <c r="H36" s="53"/>
    </row>
    <row r="37" spans="1:8" ht="15.75" x14ac:dyDescent="0.2">
      <c r="E37" s="170" t="s">
        <v>34</v>
      </c>
      <c r="F37" s="170"/>
      <c r="G37" s="170"/>
      <c r="H37" s="170"/>
    </row>
    <row r="38" spans="1:8" ht="15.75" x14ac:dyDescent="0.2">
      <c r="E38" s="170" t="s">
        <v>35</v>
      </c>
      <c r="F38" s="170"/>
      <c r="G38" s="170"/>
      <c r="H38" s="170"/>
    </row>
    <row r="39" spans="1:8" ht="15.75" x14ac:dyDescent="0.2">
      <c r="E39" s="69"/>
      <c r="F39" s="69"/>
      <c r="G39" s="69"/>
      <c r="H39" s="69"/>
    </row>
    <row r="40" spans="1:8" ht="15.75" x14ac:dyDescent="0.2">
      <c r="E40" s="69"/>
      <c r="F40" s="69"/>
      <c r="G40" s="69"/>
      <c r="H40" s="69"/>
    </row>
    <row r="41" spans="1:8" ht="15.75" x14ac:dyDescent="0.2">
      <c r="E41" s="69"/>
      <c r="F41" s="69"/>
      <c r="G41" s="69"/>
      <c r="H41" s="69"/>
    </row>
    <row r="42" spans="1:8" ht="15.75" x14ac:dyDescent="0.2">
      <c r="E42" s="171" t="s">
        <v>54</v>
      </c>
      <c r="F42" s="171"/>
      <c r="G42" s="171"/>
      <c r="H42" s="171"/>
    </row>
    <row r="43" spans="1:8" ht="15.75" x14ac:dyDescent="0.2">
      <c r="E43" s="170" t="s">
        <v>81</v>
      </c>
      <c r="F43" s="170"/>
      <c r="G43" s="170"/>
      <c r="H43" s="170"/>
    </row>
    <row r="44" spans="1:8" ht="15.75" x14ac:dyDescent="0.2">
      <c r="E44" s="170" t="s">
        <v>56</v>
      </c>
      <c r="F44" s="170"/>
      <c r="G44" s="170"/>
      <c r="H44" s="170"/>
    </row>
  </sheetData>
  <mergeCells count="36">
    <mergeCell ref="A7:A9"/>
    <mergeCell ref="B7:B9"/>
    <mergeCell ref="C7:H7"/>
    <mergeCell ref="C8:D8"/>
    <mergeCell ref="F8:G8"/>
    <mergeCell ref="A1:H1"/>
    <mergeCell ref="A2:H2"/>
    <mergeCell ref="A4:B4"/>
    <mergeCell ref="A5:B5"/>
    <mergeCell ref="C5:D5"/>
    <mergeCell ref="A30:F30"/>
    <mergeCell ref="G30:H30"/>
    <mergeCell ref="A23:B23"/>
    <mergeCell ref="A24:F24"/>
    <mergeCell ref="G24:H24"/>
    <mergeCell ref="A25:F25"/>
    <mergeCell ref="G25:H25"/>
    <mergeCell ref="A26:F26"/>
    <mergeCell ref="G26:H26"/>
    <mergeCell ref="G27:H27"/>
    <mergeCell ref="A28:F28"/>
    <mergeCell ref="G28:H28"/>
    <mergeCell ref="A29:F29"/>
    <mergeCell ref="G29:H29"/>
    <mergeCell ref="E44:H44"/>
    <mergeCell ref="A31:F31"/>
    <mergeCell ref="G31:H31"/>
    <mergeCell ref="A32:F32"/>
    <mergeCell ref="G32:H32"/>
    <mergeCell ref="A34:D34"/>
    <mergeCell ref="A35:B35"/>
    <mergeCell ref="A36:B36"/>
    <mergeCell ref="E37:H37"/>
    <mergeCell ref="E38:H38"/>
    <mergeCell ref="E42:H42"/>
    <mergeCell ref="E43:H43"/>
  </mergeCells>
  <pageMargins left="0.7" right="0.7" top="0.75" bottom="0.75" header="0.3" footer="0.3"/>
  <pageSetup scale="80" orientation="portrait" horizontalDpi="4294967293" r:id="rId1"/>
  <headerFooter>
    <oddFooter>&amp;L&amp;"-,Bold"Bid. Peng. Prod. Wst.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00000"/>
  </sheetPr>
  <dimension ref="A1:H51"/>
  <sheetViews>
    <sheetView topLeftCell="A32" zoomScale="90" zoomScaleNormal="100" zoomScalePageLayoutView="90" workbookViewId="0" xr3:uid="{78B4E459-6924-5F8B-B7BA-2DD04133E49E}">
      <selection activeCell="A49" sqref="A49"/>
    </sheetView>
  </sheetViews>
  <sheetFormatPr defaultRowHeight="15" x14ac:dyDescent="0.2"/>
  <cols>
    <col min="1" max="1" width="6.9921875" customWidth="1"/>
    <col min="2" max="2" width="53.40234375" customWidth="1"/>
    <col min="3" max="3" width="13.44921875" customWidth="1"/>
    <col min="4" max="4" width="12.64453125" customWidth="1"/>
    <col min="5" max="5" width="11.703125" customWidth="1"/>
    <col min="6" max="6" width="13.1796875" customWidth="1"/>
    <col min="7" max="7" width="14.390625" customWidth="1"/>
    <col min="8" max="8" width="16.140625" customWidth="1"/>
  </cols>
  <sheetData>
    <row r="1" spans="1:8" ht="23.25" x14ac:dyDescent="0.3">
      <c r="A1" s="193" t="s">
        <v>2</v>
      </c>
      <c r="B1" s="193"/>
      <c r="C1" s="193"/>
      <c r="D1" s="193"/>
      <c r="E1" s="193"/>
      <c r="F1" s="193"/>
      <c r="G1" s="193"/>
      <c r="H1" s="193"/>
    </row>
    <row r="2" spans="1:8" ht="23.25" x14ac:dyDescent="0.3">
      <c r="A2" s="193" t="s">
        <v>80</v>
      </c>
      <c r="B2" s="193"/>
      <c r="C2" s="193"/>
      <c r="D2" s="193"/>
      <c r="E2" s="193"/>
      <c r="F2" s="193"/>
      <c r="G2" s="193"/>
      <c r="H2" s="193"/>
    </row>
    <row r="3" spans="1:8" ht="23.25" x14ac:dyDescent="0.3">
      <c r="A3" s="108"/>
      <c r="B3" s="108"/>
      <c r="C3" s="108"/>
      <c r="D3" s="108"/>
      <c r="E3" s="108"/>
      <c r="F3" s="108"/>
      <c r="G3" s="108"/>
      <c r="H3" s="108"/>
    </row>
    <row r="4" spans="1:8" ht="18.75" x14ac:dyDescent="0.25">
      <c r="A4" s="194" t="s">
        <v>36</v>
      </c>
      <c r="B4" s="194"/>
      <c r="C4" s="46" t="s">
        <v>41</v>
      </c>
      <c r="D4" s="46"/>
      <c r="E4" s="46"/>
    </row>
    <row r="5" spans="1:8" ht="18.75" x14ac:dyDescent="0.25">
      <c r="A5" s="194" t="s">
        <v>3</v>
      </c>
      <c r="B5" s="194"/>
      <c r="C5" s="195" t="s">
        <v>37</v>
      </c>
      <c r="D5" s="195"/>
      <c r="E5" s="42"/>
    </row>
    <row r="6" spans="1:8" ht="15.75" thickBot="1" x14ac:dyDescent="0.25"/>
    <row r="7" spans="1:8" ht="21.75" thickTop="1" x14ac:dyDescent="0.2">
      <c r="A7" s="196" t="s">
        <v>33</v>
      </c>
      <c r="B7" s="199" t="s">
        <v>9</v>
      </c>
      <c r="C7" s="202">
        <v>2019</v>
      </c>
      <c r="D7" s="203"/>
      <c r="E7" s="203"/>
      <c r="F7" s="203"/>
      <c r="G7" s="203"/>
      <c r="H7" s="204"/>
    </row>
    <row r="8" spans="1:8" ht="21" x14ac:dyDescent="0.2">
      <c r="A8" s="197"/>
      <c r="B8" s="200"/>
      <c r="C8" s="205" t="s">
        <v>4</v>
      </c>
      <c r="D8" s="206"/>
      <c r="E8" s="47" t="s">
        <v>5</v>
      </c>
      <c r="F8" s="205" t="s">
        <v>6</v>
      </c>
      <c r="G8" s="206"/>
      <c r="H8" s="48" t="s">
        <v>5</v>
      </c>
    </row>
    <row r="9" spans="1:8" ht="21.75" thickBot="1" x14ac:dyDescent="0.35">
      <c r="A9" s="198"/>
      <c r="B9" s="201"/>
      <c r="C9" s="49" t="s">
        <v>7</v>
      </c>
      <c r="D9" s="49" t="s">
        <v>8</v>
      </c>
      <c r="E9" s="49"/>
      <c r="F9" s="49" t="s">
        <v>7</v>
      </c>
      <c r="G9" s="49" t="s">
        <v>8</v>
      </c>
      <c r="H9" s="50"/>
    </row>
    <row r="10" spans="1:8" ht="15.75" thickTop="1" x14ac:dyDescent="0.2">
      <c r="A10" s="32"/>
      <c r="B10" s="33"/>
      <c r="C10" s="34"/>
      <c r="D10" s="34"/>
      <c r="E10" s="34"/>
      <c r="F10" s="34"/>
      <c r="G10" s="34"/>
      <c r="H10" s="35"/>
    </row>
    <row r="11" spans="1:8" ht="23.25" x14ac:dyDescent="0.3">
      <c r="A11" s="114">
        <v>1</v>
      </c>
      <c r="B11" s="113" t="s">
        <v>10</v>
      </c>
      <c r="C11" s="115">
        <v>85</v>
      </c>
      <c r="D11" s="116">
        <v>84</v>
      </c>
      <c r="E11" s="117">
        <f t="shared" ref="E11:E22" si="0">SUM(C11:D11)</f>
        <v>169</v>
      </c>
      <c r="F11" s="116">
        <v>139</v>
      </c>
      <c r="G11" s="116">
        <v>74</v>
      </c>
      <c r="H11" s="118">
        <f>SUM(F11:G11)</f>
        <v>213</v>
      </c>
    </row>
    <row r="12" spans="1:8" ht="23.25" x14ac:dyDescent="0.3">
      <c r="A12" s="114">
        <v>2</v>
      </c>
      <c r="B12" s="113" t="s">
        <v>11</v>
      </c>
      <c r="C12" s="117">
        <v>81</v>
      </c>
      <c r="D12" s="116">
        <v>84</v>
      </c>
      <c r="E12" s="116">
        <f t="shared" si="0"/>
        <v>165</v>
      </c>
      <c r="F12" s="116">
        <v>192</v>
      </c>
      <c r="G12" s="116">
        <v>100</v>
      </c>
      <c r="H12" s="118">
        <f t="shared" ref="H12:H22" si="1">SUM(F12:G12)</f>
        <v>292</v>
      </c>
    </row>
    <row r="13" spans="1:8" ht="23.25" x14ac:dyDescent="0.3">
      <c r="A13" s="114">
        <v>3</v>
      </c>
      <c r="B13" s="113" t="s">
        <v>12</v>
      </c>
      <c r="C13" s="117">
        <v>155</v>
      </c>
      <c r="D13" s="116">
        <v>129</v>
      </c>
      <c r="E13" s="116">
        <f t="shared" si="0"/>
        <v>284</v>
      </c>
      <c r="F13" s="116">
        <v>261</v>
      </c>
      <c r="G13" s="116">
        <v>125</v>
      </c>
      <c r="H13" s="118">
        <f t="shared" si="1"/>
        <v>386</v>
      </c>
    </row>
    <row r="14" spans="1:8" ht="23.25" x14ac:dyDescent="0.3">
      <c r="A14" s="114">
        <v>4</v>
      </c>
      <c r="B14" s="113" t="s">
        <v>13</v>
      </c>
      <c r="C14" s="115">
        <v>164</v>
      </c>
      <c r="D14" s="116">
        <v>132</v>
      </c>
      <c r="E14" s="116">
        <f>SUM(C14:D14)</f>
        <v>296</v>
      </c>
      <c r="F14" s="116">
        <v>261</v>
      </c>
      <c r="G14" s="116">
        <v>117</v>
      </c>
      <c r="H14" s="118">
        <f t="shared" si="1"/>
        <v>378</v>
      </c>
    </row>
    <row r="15" spans="1:8" ht="23.25" x14ac:dyDescent="0.3">
      <c r="A15" s="114">
        <v>5</v>
      </c>
      <c r="B15" s="113" t="s">
        <v>14</v>
      </c>
      <c r="C15" s="115">
        <v>115</v>
      </c>
      <c r="D15" s="119">
        <v>98</v>
      </c>
      <c r="E15" s="116">
        <f>SUM(C15:D15)</f>
        <v>213</v>
      </c>
      <c r="F15" s="119">
        <v>216</v>
      </c>
      <c r="G15" s="116">
        <v>89</v>
      </c>
      <c r="H15" s="118">
        <f t="shared" si="1"/>
        <v>305</v>
      </c>
    </row>
    <row r="16" spans="1:8" ht="23.25" x14ac:dyDescent="0.3">
      <c r="A16" s="114">
        <v>6</v>
      </c>
      <c r="B16" s="113" t="s">
        <v>15</v>
      </c>
      <c r="C16" s="115">
        <v>161</v>
      </c>
      <c r="D16" s="116">
        <v>150</v>
      </c>
      <c r="E16" s="116">
        <f t="shared" si="0"/>
        <v>311</v>
      </c>
      <c r="F16" s="116">
        <v>255</v>
      </c>
      <c r="G16" s="116">
        <v>95</v>
      </c>
      <c r="H16" s="118">
        <f t="shared" si="1"/>
        <v>350</v>
      </c>
    </row>
    <row r="17" spans="1:8" ht="23.25" x14ac:dyDescent="0.3">
      <c r="A17" s="114">
        <v>7</v>
      </c>
      <c r="B17" s="113" t="s">
        <v>16</v>
      </c>
      <c r="C17" s="115">
        <v>149</v>
      </c>
      <c r="D17" s="116">
        <v>181</v>
      </c>
      <c r="E17" s="116">
        <f t="shared" si="0"/>
        <v>330</v>
      </c>
      <c r="F17" s="116">
        <v>236</v>
      </c>
      <c r="G17" s="116">
        <v>133</v>
      </c>
      <c r="H17" s="118">
        <f t="shared" si="1"/>
        <v>369</v>
      </c>
    </row>
    <row r="18" spans="1:8" ht="23.25" x14ac:dyDescent="0.3">
      <c r="A18" s="114">
        <v>8</v>
      </c>
      <c r="B18" s="113" t="s">
        <v>17</v>
      </c>
      <c r="C18" s="120">
        <v>217</v>
      </c>
      <c r="D18" s="116">
        <v>217</v>
      </c>
      <c r="E18" s="116">
        <f t="shared" si="0"/>
        <v>434</v>
      </c>
      <c r="F18" s="116">
        <v>164</v>
      </c>
      <c r="G18" s="116">
        <v>79</v>
      </c>
      <c r="H18" s="118">
        <f t="shared" si="1"/>
        <v>243</v>
      </c>
    </row>
    <row r="19" spans="1:8" ht="23.25" x14ac:dyDescent="0.3">
      <c r="A19" s="114">
        <v>9</v>
      </c>
      <c r="B19" s="113" t="s">
        <v>18</v>
      </c>
      <c r="C19" s="121">
        <v>148</v>
      </c>
      <c r="D19" s="122">
        <v>138</v>
      </c>
      <c r="E19" s="122">
        <f t="shared" si="0"/>
        <v>286</v>
      </c>
      <c r="F19" s="122">
        <v>225</v>
      </c>
      <c r="G19" s="122">
        <v>196</v>
      </c>
      <c r="H19" s="123">
        <f t="shared" si="1"/>
        <v>421</v>
      </c>
    </row>
    <row r="20" spans="1:8" ht="23.25" x14ac:dyDescent="0.3">
      <c r="A20" s="114">
        <v>10</v>
      </c>
      <c r="B20" s="113" t="s">
        <v>19</v>
      </c>
      <c r="C20" s="124">
        <v>181</v>
      </c>
      <c r="D20" s="122">
        <v>180</v>
      </c>
      <c r="E20" s="122">
        <f t="shared" si="0"/>
        <v>361</v>
      </c>
      <c r="F20" s="122">
        <v>259</v>
      </c>
      <c r="G20" s="122">
        <v>101</v>
      </c>
      <c r="H20" s="123">
        <f t="shared" si="1"/>
        <v>360</v>
      </c>
    </row>
    <row r="21" spans="1:8" ht="23.25" x14ac:dyDescent="0.3">
      <c r="A21" s="114">
        <v>11</v>
      </c>
      <c r="B21" s="113" t="s">
        <v>20</v>
      </c>
      <c r="C21" s="125">
        <v>150</v>
      </c>
      <c r="D21" s="126">
        <v>163</v>
      </c>
      <c r="E21" s="127">
        <f t="shared" si="0"/>
        <v>313</v>
      </c>
      <c r="F21" s="125">
        <v>224</v>
      </c>
      <c r="G21" s="126">
        <v>118</v>
      </c>
      <c r="H21" s="128">
        <f t="shared" si="1"/>
        <v>342</v>
      </c>
    </row>
    <row r="22" spans="1:8" ht="24" thickBot="1" x14ac:dyDescent="0.35">
      <c r="A22" s="129">
        <v>12</v>
      </c>
      <c r="B22" s="130" t="s">
        <v>21</v>
      </c>
      <c r="C22" s="131">
        <v>144</v>
      </c>
      <c r="D22" s="132">
        <v>126</v>
      </c>
      <c r="E22" s="132">
        <f t="shared" si="0"/>
        <v>270</v>
      </c>
      <c r="F22" s="133">
        <v>251</v>
      </c>
      <c r="G22" s="132">
        <v>142</v>
      </c>
      <c r="H22" s="134">
        <f t="shared" si="1"/>
        <v>393</v>
      </c>
    </row>
    <row r="23" spans="1:8" ht="24.75" thickTop="1" thickBot="1" x14ac:dyDescent="0.25">
      <c r="A23" s="226" t="s">
        <v>22</v>
      </c>
      <c r="B23" s="226"/>
      <c r="C23" s="135">
        <f t="shared" ref="C23:H23" si="2">SUM(C11:C22)</f>
        <v>1750</v>
      </c>
      <c r="D23" s="135">
        <f t="shared" si="2"/>
        <v>1682</v>
      </c>
      <c r="E23" s="135">
        <f t="shared" si="2"/>
        <v>3432</v>
      </c>
      <c r="F23" s="135">
        <f t="shared" si="2"/>
        <v>2683</v>
      </c>
      <c r="G23" s="135">
        <f t="shared" si="2"/>
        <v>1369</v>
      </c>
      <c r="H23" s="135">
        <f t="shared" si="2"/>
        <v>4052</v>
      </c>
    </row>
    <row r="24" spans="1:8" ht="24.75" thickTop="1" thickBot="1" x14ac:dyDescent="0.35">
      <c r="A24" s="226" t="s">
        <v>46</v>
      </c>
      <c r="B24" s="226"/>
      <c r="C24" s="226"/>
      <c r="D24" s="226"/>
      <c r="E24" s="226"/>
      <c r="F24" s="226"/>
      <c r="G24" s="227">
        <f>E23+H23</f>
        <v>7484</v>
      </c>
      <c r="H24" s="227"/>
    </row>
    <row r="25" spans="1:8" ht="37.5" customHeight="1" thickTop="1" thickBot="1" x14ac:dyDescent="0.25">
      <c r="A25" s="228" t="s">
        <v>70</v>
      </c>
      <c r="B25" s="229"/>
      <c r="C25" s="229"/>
      <c r="D25" s="229"/>
      <c r="E25" s="229"/>
      <c r="F25" s="229"/>
      <c r="G25" s="229"/>
      <c r="H25" s="230"/>
    </row>
    <row r="26" spans="1:8" ht="21.75" customHeight="1" thickTop="1" thickBot="1" x14ac:dyDescent="0.25">
      <c r="A26" s="136">
        <v>13</v>
      </c>
      <c r="B26" s="137" t="s">
        <v>62</v>
      </c>
      <c r="C26" s="131">
        <v>0</v>
      </c>
      <c r="D26" s="132">
        <v>0</v>
      </c>
      <c r="E26" s="132">
        <f t="shared" ref="E26:E37" si="3">SUM(C26:D26)</f>
        <v>0</v>
      </c>
      <c r="F26" s="133">
        <v>0</v>
      </c>
      <c r="G26" s="132">
        <v>0</v>
      </c>
      <c r="H26" s="134">
        <f t="shared" ref="H26:H37" si="4">SUM(F26:G26)</f>
        <v>0</v>
      </c>
    </row>
    <row r="27" spans="1:8" ht="21.75" customHeight="1" thickTop="1" thickBot="1" x14ac:dyDescent="0.25">
      <c r="A27" s="138">
        <v>14</v>
      </c>
      <c r="B27" s="139" t="s">
        <v>63</v>
      </c>
      <c r="C27" s="131">
        <v>40</v>
      </c>
      <c r="D27" s="132">
        <v>25</v>
      </c>
      <c r="E27" s="132">
        <f t="shared" si="3"/>
        <v>65</v>
      </c>
      <c r="F27" s="133">
        <v>16792</v>
      </c>
      <c r="G27" s="132">
        <v>8972</v>
      </c>
      <c r="H27" s="134">
        <f t="shared" si="4"/>
        <v>25764</v>
      </c>
    </row>
    <row r="28" spans="1:8" ht="21.75" customHeight="1" thickTop="1" thickBot="1" x14ac:dyDescent="0.25">
      <c r="A28" s="138">
        <v>15</v>
      </c>
      <c r="B28" s="139" t="s">
        <v>64</v>
      </c>
      <c r="C28" s="131">
        <v>8</v>
      </c>
      <c r="D28" s="132">
        <v>5</v>
      </c>
      <c r="E28" s="132">
        <f t="shared" si="3"/>
        <v>13</v>
      </c>
      <c r="F28" s="133">
        <v>2423</v>
      </c>
      <c r="G28" s="132">
        <v>1316</v>
      </c>
      <c r="H28" s="134">
        <f t="shared" si="4"/>
        <v>3739</v>
      </c>
    </row>
    <row r="29" spans="1:8" ht="22.5" customHeight="1" thickTop="1" thickBot="1" x14ac:dyDescent="0.25">
      <c r="A29" s="138">
        <v>16</v>
      </c>
      <c r="B29" s="139" t="s">
        <v>65</v>
      </c>
      <c r="C29" s="131">
        <v>19</v>
      </c>
      <c r="D29" s="132">
        <v>7</v>
      </c>
      <c r="E29" s="132">
        <f t="shared" si="3"/>
        <v>26</v>
      </c>
      <c r="F29" s="133">
        <v>14556</v>
      </c>
      <c r="G29" s="132">
        <v>6986</v>
      </c>
      <c r="H29" s="134">
        <f t="shared" si="4"/>
        <v>21542</v>
      </c>
    </row>
    <row r="30" spans="1:8" ht="21.75" customHeight="1" thickTop="1" thickBot="1" x14ac:dyDescent="0.25">
      <c r="A30" s="138">
        <v>17</v>
      </c>
      <c r="B30" s="139" t="s">
        <v>66</v>
      </c>
      <c r="C30" s="131">
        <v>7</v>
      </c>
      <c r="D30" s="132">
        <v>4</v>
      </c>
      <c r="E30" s="132">
        <f t="shared" si="3"/>
        <v>11</v>
      </c>
      <c r="F30" s="133">
        <v>9987</v>
      </c>
      <c r="G30" s="132">
        <v>3246</v>
      </c>
      <c r="H30" s="134">
        <f t="shared" si="4"/>
        <v>13233</v>
      </c>
    </row>
    <row r="31" spans="1:8" ht="21.75" customHeight="1" thickTop="1" thickBot="1" x14ac:dyDescent="0.35">
      <c r="A31" s="138">
        <v>18</v>
      </c>
      <c r="B31" s="130" t="s">
        <v>58</v>
      </c>
      <c r="C31" s="131">
        <v>1</v>
      </c>
      <c r="D31" s="132">
        <v>3</v>
      </c>
      <c r="E31" s="132">
        <f t="shared" si="3"/>
        <v>4</v>
      </c>
      <c r="F31" s="133">
        <v>145</v>
      </c>
      <c r="G31" s="132">
        <v>107</v>
      </c>
      <c r="H31" s="134">
        <f t="shared" si="4"/>
        <v>252</v>
      </c>
    </row>
    <row r="32" spans="1:8" ht="45" customHeight="1" thickTop="1" thickBot="1" x14ac:dyDescent="0.35">
      <c r="A32" s="138">
        <v>19</v>
      </c>
      <c r="B32" s="139" t="s">
        <v>59</v>
      </c>
      <c r="C32" s="131">
        <v>0</v>
      </c>
      <c r="D32" s="132">
        <v>0</v>
      </c>
      <c r="E32" s="132">
        <f t="shared" si="3"/>
        <v>0</v>
      </c>
      <c r="F32" s="133">
        <v>0</v>
      </c>
      <c r="G32" s="132">
        <v>0</v>
      </c>
      <c r="H32" s="134">
        <f t="shared" si="4"/>
        <v>0</v>
      </c>
    </row>
    <row r="33" spans="1:8" ht="21.75" customHeight="1" thickTop="1" thickBot="1" x14ac:dyDescent="0.25">
      <c r="A33" s="138">
        <v>20</v>
      </c>
      <c r="B33" s="139" t="s">
        <v>68</v>
      </c>
      <c r="C33" s="131">
        <v>5</v>
      </c>
      <c r="D33" s="132">
        <v>4</v>
      </c>
      <c r="E33" s="132">
        <f t="shared" si="3"/>
        <v>9</v>
      </c>
      <c r="F33" s="133">
        <v>15591</v>
      </c>
      <c r="G33" s="132">
        <v>4269</v>
      </c>
      <c r="H33" s="134">
        <f t="shared" si="4"/>
        <v>19860</v>
      </c>
    </row>
    <row r="34" spans="1:8" ht="21.75" customHeight="1" thickTop="1" thickBot="1" x14ac:dyDescent="0.25">
      <c r="A34" s="138">
        <v>21</v>
      </c>
      <c r="B34" s="139" t="s">
        <v>67</v>
      </c>
      <c r="C34" s="131">
        <v>9</v>
      </c>
      <c r="D34" s="132">
        <v>6</v>
      </c>
      <c r="E34" s="132">
        <f t="shared" si="3"/>
        <v>15</v>
      </c>
      <c r="F34" s="133">
        <v>19279</v>
      </c>
      <c r="G34" s="132">
        <v>6581</v>
      </c>
      <c r="H34" s="134">
        <f t="shared" si="4"/>
        <v>25860</v>
      </c>
    </row>
    <row r="35" spans="1:8" ht="48" customHeight="1" thickTop="1" thickBot="1" x14ac:dyDescent="0.35">
      <c r="A35" s="138">
        <v>22</v>
      </c>
      <c r="B35" s="139" t="s">
        <v>73</v>
      </c>
      <c r="C35" s="131">
        <v>15</v>
      </c>
      <c r="D35" s="132">
        <v>10</v>
      </c>
      <c r="E35" s="132">
        <f t="shared" si="3"/>
        <v>25</v>
      </c>
      <c r="F35" s="133">
        <v>4900</v>
      </c>
      <c r="G35" s="132">
        <v>3786</v>
      </c>
      <c r="H35" s="134">
        <f t="shared" si="4"/>
        <v>8686</v>
      </c>
    </row>
    <row r="36" spans="1:8" ht="21" customHeight="1" thickTop="1" thickBot="1" x14ac:dyDescent="0.35">
      <c r="A36" s="138">
        <v>23</v>
      </c>
      <c r="B36" s="130" t="s">
        <v>60</v>
      </c>
      <c r="C36" s="131">
        <v>0</v>
      </c>
      <c r="D36" s="132">
        <v>0</v>
      </c>
      <c r="E36" s="132">
        <f>SUM(C36:D36)</f>
        <v>0</v>
      </c>
      <c r="F36" s="133">
        <v>2569</v>
      </c>
      <c r="G36" s="132">
        <v>2279</v>
      </c>
      <c r="H36" s="134">
        <f t="shared" si="4"/>
        <v>4848</v>
      </c>
    </row>
    <row r="37" spans="1:8" ht="22.5" customHeight="1" thickTop="1" thickBot="1" x14ac:dyDescent="0.25">
      <c r="A37" s="138">
        <v>24</v>
      </c>
      <c r="B37" s="139" t="s">
        <v>69</v>
      </c>
      <c r="C37" s="131">
        <v>210</v>
      </c>
      <c r="D37" s="132">
        <v>103</v>
      </c>
      <c r="E37" s="132">
        <f t="shared" si="3"/>
        <v>313</v>
      </c>
      <c r="F37" s="133">
        <v>495</v>
      </c>
      <c r="G37" s="132">
        <v>348</v>
      </c>
      <c r="H37" s="134">
        <f t="shared" si="4"/>
        <v>843</v>
      </c>
    </row>
    <row r="38" spans="1:8" ht="22.5" customHeight="1" thickTop="1" thickBot="1" x14ac:dyDescent="0.25">
      <c r="A38" s="226" t="s">
        <v>22</v>
      </c>
      <c r="B38" s="226"/>
      <c r="C38" s="135">
        <f t="shared" ref="C38:H38" si="5">SUM(C26:C37)</f>
        <v>314</v>
      </c>
      <c r="D38" s="135">
        <f t="shared" si="5"/>
        <v>167</v>
      </c>
      <c r="E38" s="135">
        <f t="shared" si="5"/>
        <v>481</v>
      </c>
      <c r="F38" s="135">
        <f t="shared" si="5"/>
        <v>86737</v>
      </c>
      <c r="G38" s="135">
        <f t="shared" si="5"/>
        <v>37890</v>
      </c>
      <c r="H38" s="135">
        <f t="shared" si="5"/>
        <v>124627</v>
      </c>
    </row>
    <row r="39" spans="1:8" ht="22.5" customHeight="1" thickTop="1" thickBot="1" x14ac:dyDescent="0.35">
      <c r="A39" s="226" t="s">
        <v>71</v>
      </c>
      <c r="B39" s="226"/>
      <c r="C39" s="226"/>
      <c r="D39" s="226"/>
      <c r="E39" s="226"/>
      <c r="F39" s="226"/>
      <c r="G39" s="227">
        <f>E38+H38</f>
        <v>125108</v>
      </c>
      <c r="H39" s="227"/>
    </row>
    <row r="40" spans="1:8" ht="24.75" thickTop="1" thickBot="1" x14ac:dyDescent="0.35">
      <c r="A40" s="231" t="s">
        <v>61</v>
      </c>
      <c r="B40" s="232"/>
      <c r="C40" s="232"/>
      <c r="D40" s="232"/>
      <c r="E40" s="232"/>
      <c r="F40" s="233"/>
      <c r="G40" s="224">
        <f>G24+G39</f>
        <v>132592</v>
      </c>
      <c r="H40" s="225"/>
    </row>
    <row r="41" spans="1:8" ht="15.75" thickTop="1" x14ac:dyDescent="0.2">
      <c r="A41" s="213" t="s">
        <v>23</v>
      </c>
      <c r="B41" s="213"/>
      <c r="C41" s="213"/>
      <c r="D41" s="213"/>
    </row>
    <row r="42" spans="1:8" x14ac:dyDescent="0.2">
      <c r="A42" s="213" t="s">
        <v>4</v>
      </c>
      <c r="B42" s="213"/>
      <c r="C42" s="22" t="s">
        <v>27</v>
      </c>
      <c r="D42" s="22"/>
    </row>
    <row r="43" spans="1:8" x14ac:dyDescent="0.2">
      <c r="A43" s="213" t="s">
        <v>6</v>
      </c>
      <c r="B43" s="213"/>
      <c r="C43" s="22" t="s">
        <v>24</v>
      </c>
      <c r="D43" s="22"/>
      <c r="F43" t="s">
        <v>82</v>
      </c>
      <c r="H43" s="53"/>
    </row>
    <row r="44" spans="1:8" ht="15.75" x14ac:dyDescent="0.2">
      <c r="E44" s="170" t="s">
        <v>34</v>
      </c>
      <c r="F44" s="170"/>
      <c r="G44" s="170"/>
      <c r="H44" s="170"/>
    </row>
    <row r="45" spans="1:8" ht="15.75" x14ac:dyDescent="0.2">
      <c r="E45" s="170" t="s">
        <v>35</v>
      </c>
      <c r="F45" s="170"/>
      <c r="G45" s="170"/>
      <c r="H45" s="170"/>
    </row>
    <row r="46" spans="1:8" ht="15.75" x14ac:dyDescent="0.2">
      <c r="E46" s="69"/>
      <c r="F46" s="69"/>
      <c r="G46" s="69"/>
      <c r="H46" s="69"/>
    </row>
    <row r="47" spans="1:8" ht="15.75" x14ac:dyDescent="0.2">
      <c r="E47" s="69"/>
      <c r="F47" s="69"/>
      <c r="G47" s="69"/>
      <c r="H47" s="69"/>
    </row>
    <row r="48" spans="1:8" ht="15.75" x14ac:dyDescent="0.2">
      <c r="E48" s="69"/>
      <c r="F48" s="69"/>
      <c r="G48" s="69"/>
      <c r="H48" s="69"/>
    </row>
    <row r="49" spans="5:8" ht="15.75" x14ac:dyDescent="0.2">
      <c r="E49" s="171" t="s">
        <v>54</v>
      </c>
      <c r="F49" s="171"/>
      <c r="G49" s="171"/>
      <c r="H49" s="171"/>
    </row>
    <row r="50" spans="5:8" ht="15.75" x14ac:dyDescent="0.2">
      <c r="E50" s="170" t="s">
        <v>81</v>
      </c>
      <c r="F50" s="170"/>
      <c r="G50" s="170"/>
      <c r="H50" s="170"/>
    </row>
    <row r="51" spans="5:8" ht="15.75" x14ac:dyDescent="0.2">
      <c r="E51" s="170" t="s">
        <v>56</v>
      </c>
      <c r="F51" s="170"/>
      <c r="G51" s="170"/>
      <c r="H51" s="170"/>
    </row>
  </sheetData>
  <mergeCells count="27">
    <mergeCell ref="A7:A9"/>
    <mergeCell ref="B7:B9"/>
    <mergeCell ref="C7:H7"/>
    <mergeCell ref="C8:D8"/>
    <mergeCell ref="F8:G8"/>
    <mergeCell ref="A1:H1"/>
    <mergeCell ref="A2:H2"/>
    <mergeCell ref="A4:B4"/>
    <mergeCell ref="A5:B5"/>
    <mergeCell ref="C5:D5"/>
    <mergeCell ref="G40:H40"/>
    <mergeCell ref="A23:B23"/>
    <mergeCell ref="A24:F24"/>
    <mergeCell ref="G24:H24"/>
    <mergeCell ref="A25:H25"/>
    <mergeCell ref="A38:B38"/>
    <mergeCell ref="A39:F39"/>
    <mergeCell ref="G39:H39"/>
    <mergeCell ref="A40:F40"/>
    <mergeCell ref="E50:H50"/>
    <mergeCell ref="E51:H51"/>
    <mergeCell ref="A41:D41"/>
    <mergeCell ref="A42:B42"/>
    <mergeCell ref="A43:B43"/>
    <mergeCell ref="E44:H44"/>
    <mergeCell ref="E45:H45"/>
    <mergeCell ref="E49:H49"/>
  </mergeCells>
  <pageMargins left="0.7" right="0.7" top="0.75" bottom="0.75" header="0.3" footer="0.3"/>
  <pageSetup paperSize="5" scale="60" orientation="portrait" r:id="rId1"/>
  <headerFooter>
    <oddFooter>&amp;L&amp;"-,Bold"Bid. Peng. Prod. Wst.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00000"/>
  </sheetPr>
  <dimension ref="A1:H35"/>
  <sheetViews>
    <sheetView tabSelected="1" topLeftCell="A12" zoomScale="90" zoomScaleNormal="100" zoomScalePageLayoutView="90" workbookViewId="0" xr3:uid="{9B253EF2-77E0-53E3-AE26-4D66ECD923F3}">
      <selection activeCell="G25" sqref="G25"/>
    </sheetView>
  </sheetViews>
  <sheetFormatPr defaultRowHeight="15" x14ac:dyDescent="0.2"/>
  <cols>
    <col min="1" max="1" width="6.9921875" customWidth="1"/>
    <col min="2" max="2" width="53.40234375" customWidth="1"/>
    <col min="3" max="3" width="13.44921875" customWidth="1"/>
    <col min="4" max="4" width="12.64453125" customWidth="1"/>
    <col min="5" max="5" width="11.703125" customWidth="1"/>
    <col min="6" max="6" width="13.1796875" customWidth="1"/>
    <col min="7" max="7" width="14.390625" customWidth="1"/>
    <col min="8" max="8" width="16.140625" customWidth="1"/>
  </cols>
  <sheetData>
    <row r="1" spans="1:8" ht="23.25" x14ac:dyDescent="0.3">
      <c r="A1" s="193" t="s">
        <v>2</v>
      </c>
      <c r="B1" s="193"/>
      <c r="C1" s="193"/>
      <c r="D1" s="193"/>
      <c r="E1" s="193"/>
      <c r="F1" s="193"/>
      <c r="G1" s="193"/>
      <c r="H1" s="193"/>
    </row>
    <row r="2" spans="1:8" ht="23.25" x14ac:dyDescent="0.3">
      <c r="A2" s="193" t="s">
        <v>84</v>
      </c>
      <c r="B2" s="193"/>
      <c r="C2" s="193"/>
      <c r="D2" s="193"/>
      <c r="E2" s="193"/>
      <c r="F2" s="193"/>
      <c r="G2" s="193"/>
      <c r="H2" s="193"/>
    </row>
    <row r="3" spans="1:8" ht="23.25" x14ac:dyDescent="0.3">
      <c r="A3" s="159"/>
      <c r="B3" s="159"/>
      <c r="C3" s="159"/>
      <c r="D3" s="159"/>
      <c r="E3" s="159"/>
      <c r="F3" s="159"/>
      <c r="G3" s="159"/>
      <c r="H3" s="159"/>
    </row>
    <row r="4" spans="1:8" ht="18.75" x14ac:dyDescent="0.25">
      <c r="A4" s="194" t="s">
        <v>36</v>
      </c>
      <c r="B4" s="194"/>
      <c r="C4" s="46" t="s">
        <v>41</v>
      </c>
      <c r="D4" s="46"/>
      <c r="E4" s="46"/>
    </row>
    <row r="5" spans="1:8" ht="18.75" x14ac:dyDescent="0.25">
      <c r="A5" s="194" t="s">
        <v>3</v>
      </c>
      <c r="B5" s="194"/>
      <c r="C5" s="195" t="s">
        <v>37</v>
      </c>
      <c r="D5" s="195"/>
      <c r="E5" s="42"/>
    </row>
    <row r="6" spans="1:8" ht="15.75" thickBot="1" x14ac:dyDescent="0.25"/>
    <row r="7" spans="1:8" ht="21.75" thickTop="1" x14ac:dyDescent="0.2">
      <c r="A7" s="196" t="s">
        <v>33</v>
      </c>
      <c r="B7" s="199" t="s">
        <v>9</v>
      </c>
      <c r="C7" s="202">
        <v>2020</v>
      </c>
      <c r="D7" s="203"/>
      <c r="E7" s="203"/>
      <c r="F7" s="203"/>
      <c r="G7" s="203"/>
      <c r="H7" s="204"/>
    </row>
    <row r="8" spans="1:8" ht="21" x14ac:dyDescent="0.2">
      <c r="A8" s="197"/>
      <c r="B8" s="200"/>
      <c r="C8" s="205" t="s">
        <v>4</v>
      </c>
      <c r="D8" s="206"/>
      <c r="E8" s="47" t="s">
        <v>5</v>
      </c>
      <c r="F8" s="205" t="s">
        <v>6</v>
      </c>
      <c r="G8" s="206"/>
      <c r="H8" s="48" t="s">
        <v>5</v>
      </c>
    </row>
    <row r="9" spans="1:8" ht="21.75" thickBot="1" x14ac:dyDescent="0.35">
      <c r="A9" s="198"/>
      <c r="B9" s="201"/>
      <c r="C9" s="49" t="s">
        <v>7</v>
      </c>
      <c r="D9" s="49" t="s">
        <v>8</v>
      </c>
      <c r="E9" s="49"/>
      <c r="F9" s="49" t="s">
        <v>7</v>
      </c>
      <c r="G9" s="49" t="s">
        <v>8</v>
      </c>
      <c r="H9" s="50"/>
    </row>
    <row r="10" spans="1:8" ht="15.75" thickTop="1" x14ac:dyDescent="0.2">
      <c r="A10" s="32"/>
      <c r="B10" s="33"/>
      <c r="C10" s="34"/>
      <c r="D10" s="34"/>
      <c r="E10" s="34"/>
      <c r="F10" s="34"/>
      <c r="G10" s="34"/>
      <c r="H10" s="35"/>
    </row>
    <row r="11" spans="1:8" ht="23.25" x14ac:dyDescent="0.3">
      <c r="A11" s="114">
        <v>1</v>
      </c>
      <c r="B11" s="113" t="s">
        <v>10</v>
      </c>
      <c r="C11" s="115">
        <v>89</v>
      </c>
      <c r="D11" s="116">
        <v>100</v>
      </c>
      <c r="E11" s="117">
        <f t="shared" ref="E11:E22" si="0">SUM(C11:D11)</f>
        <v>189</v>
      </c>
      <c r="F11" s="116">
        <v>193</v>
      </c>
      <c r="G11" s="116">
        <v>64</v>
      </c>
      <c r="H11" s="118">
        <f>SUM(F11:G11)</f>
        <v>257</v>
      </c>
    </row>
    <row r="12" spans="1:8" ht="23.25" x14ac:dyDescent="0.3">
      <c r="A12" s="114">
        <v>2</v>
      </c>
      <c r="B12" s="113" t="s">
        <v>11</v>
      </c>
      <c r="C12" s="117">
        <v>89</v>
      </c>
      <c r="D12" s="116">
        <v>73</v>
      </c>
      <c r="E12" s="116">
        <f t="shared" si="0"/>
        <v>162</v>
      </c>
      <c r="F12" s="116">
        <v>198</v>
      </c>
      <c r="G12" s="116">
        <v>114</v>
      </c>
      <c r="H12" s="118">
        <f t="shared" ref="H12:H22" si="1">SUM(F12:G12)</f>
        <v>312</v>
      </c>
    </row>
    <row r="13" spans="1:8" ht="23.25" x14ac:dyDescent="0.3">
      <c r="A13" s="114">
        <v>3</v>
      </c>
      <c r="B13" s="113" t="s">
        <v>12</v>
      </c>
      <c r="C13" s="117">
        <v>81</v>
      </c>
      <c r="D13" s="116">
        <v>58</v>
      </c>
      <c r="E13" s="116">
        <f t="shared" si="0"/>
        <v>139</v>
      </c>
      <c r="F13" s="116">
        <v>150</v>
      </c>
      <c r="G13" s="116">
        <v>113</v>
      </c>
      <c r="H13" s="118">
        <f t="shared" si="1"/>
        <v>263</v>
      </c>
    </row>
    <row r="14" spans="1:8" ht="23.25" x14ac:dyDescent="0.3">
      <c r="A14" s="114">
        <v>4</v>
      </c>
      <c r="B14" s="113" t="s">
        <v>13</v>
      </c>
      <c r="C14" s="115"/>
      <c r="D14" s="116"/>
      <c r="E14" s="116">
        <f>SUM(C14:D14)</f>
        <v>0</v>
      </c>
      <c r="F14" s="116"/>
      <c r="G14" s="116"/>
      <c r="H14" s="118">
        <f t="shared" si="1"/>
        <v>0</v>
      </c>
    </row>
    <row r="15" spans="1:8" ht="23.25" x14ac:dyDescent="0.3">
      <c r="A15" s="114">
        <v>5</v>
      </c>
      <c r="B15" s="113" t="s">
        <v>14</v>
      </c>
      <c r="C15" s="115"/>
      <c r="D15" s="119"/>
      <c r="E15" s="116">
        <f>SUM(C15:D15)</f>
        <v>0</v>
      </c>
      <c r="F15" s="119"/>
      <c r="G15" s="116"/>
      <c r="H15" s="118">
        <f t="shared" si="1"/>
        <v>0</v>
      </c>
    </row>
    <row r="16" spans="1:8" ht="23.25" x14ac:dyDescent="0.3">
      <c r="A16" s="114">
        <v>6</v>
      </c>
      <c r="B16" s="113" t="s">
        <v>15</v>
      </c>
      <c r="C16" s="115"/>
      <c r="D16" s="116"/>
      <c r="E16" s="116">
        <f t="shared" si="0"/>
        <v>0</v>
      </c>
      <c r="F16" s="116"/>
      <c r="G16" s="116"/>
      <c r="H16" s="118">
        <f t="shared" si="1"/>
        <v>0</v>
      </c>
    </row>
    <row r="17" spans="1:8" ht="23.25" x14ac:dyDescent="0.3">
      <c r="A17" s="114">
        <v>7</v>
      </c>
      <c r="B17" s="113" t="s">
        <v>16</v>
      </c>
      <c r="C17" s="115"/>
      <c r="D17" s="116"/>
      <c r="E17" s="116">
        <f t="shared" si="0"/>
        <v>0</v>
      </c>
      <c r="F17" s="116">
        <v>5</v>
      </c>
      <c r="G17" s="116">
        <v>1</v>
      </c>
      <c r="H17" s="118">
        <f t="shared" si="1"/>
        <v>6</v>
      </c>
    </row>
    <row r="18" spans="1:8" ht="23.25" x14ac:dyDescent="0.3">
      <c r="A18" s="114">
        <v>8</v>
      </c>
      <c r="B18" s="113" t="s">
        <v>17</v>
      </c>
      <c r="C18" s="120"/>
      <c r="D18" s="116"/>
      <c r="E18" s="116">
        <f t="shared" si="0"/>
        <v>0</v>
      </c>
      <c r="F18" s="116">
        <v>32</v>
      </c>
      <c r="G18" s="116">
        <v>13</v>
      </c>
      <c r="H18" s="118">
        <f t="shared" si="1"/>
        <v>45</v>
      </c>
    </row>
    <row r="19" spans="1:8" ht="23.25" x14ac:dyDescent="0.3">
      <c r="A19" s="114">
        <v>9</v>
      </c>
      <c r="B19" s="113" t="s">
        <v>18</v>
      </c>
      <c r="C19" s="121">
        <v>7</v>
      </c>
      <c r="D19" s="122">
        <v>5</v>
      </c>
      <c r="E19" s="122">
        <f t="shared" si="0"/>
        <v>12</v>
      </c>
      <c r="F19" s="122">
        <v>77</v>
      </c>
      <c r="G19" s="122">
        <v>52</v>
      </c>
      <c r="H19" s="123">
        <f t="shared" si="1"/>
        <v>129</v>
      </c>
    </row>
    <row r="20" spans="1:8" ht="23.25" x14ac:dyDescent="0.3">
      <c r="A20" s="114">
        <v>10</v>
      </c>
      <c r="B20" s="113" t="s">
        <v>19</v>
      </c>
      <c r="C20" s="124">
        <v>37</v>
      </c>
      <c r="D20" s="122">
        <v>16</v>
      </c>
      <c r="E20" s="122">
        <f t="shared" si="0"/>
        <v>53</v>
      </c>
      <c r="F20" s="122">
        <v>117</v>
      </c>
      <c r="G20" s="122">
        <v>88</v>
      </c>
      <c r="H20" s="123">
        <f t="shared" si="1"/>
        <v>205</v>
      </c>
    </row>
    <row r="21" spans="1:8" ht="23.25" x14ac:dyDescent="0.3">
      <c r="A21" s="114">
        <v>11</v>
      </c>
      <c r="B21" s="113" t="s">
        <v>20</v>
      </c>
      <c r="C21" s="125"/>
      <c r="D21" s="126"/>
      <c r="E21" s="127">
        <f t="shared" si="0"/>
        <v>0</v>
      </c>
      <c r="F21" s="125">
        <v>76</v>
      </c>
      <c r="G21" s="126">
        <v>39</v>
      </c>
      <c r="H21" s="128">
        <f t="shared" si="1"/>
        <v>115</v>
      </c>
    </row>
    <row r="22" spans="1:8" ht="24" thickBot="1" x14ac:dyDescent="0.35">
      <c r="A22" s="129">
        <v>12</v>
      </c>
      <c r="B22" s="130" t="s">
        <v>21</v>
      </c>
      <c r="C22" s="131"/>
      <c r="D22" s="132"/>
      <c r="E22" s="132">
        <f t="shared" si="0"/>
        <v>0</v>
      </c>
      <c r="F22" s="133">
        <v>87</v>
      </c>
      <c r="G22" s="132">
        <v>32</v>
      </c>
      <c r="H22" s="134">
        <f t="shared" si="1"/>
        <v>119</v>
      </c>
    </row>
    <row r="23" spans="1:8" ht="24.75" thickTop="1" thickBot="1" x14ac:dyDescent="0.25">
      <c r="A23" s="226" t="s">
        <v>22</v>
      </c>
      <c r="B23" s="226"/>
      <c r="C23" s="135">
        <f t="shared" ref="C23:H23" si="2">SUM(C11:C22)</f>
        <v>303</v>
      </c>
      <c r="D23" s="135">
        <f t="shared" si="2"/>
        <v>252</v>
      </c>
      <c r="E23" s="135">
        <f t="shared" si="2"/>
        <v>555</v>
      </c>
      <c r="F23" s="135">
        <f t="shared" si="2"/>
        <v>935</v>
      </c>
      <c r="G23" s="135">
        <f t="shared" si="2"/>
        <v>516</v>
      </c>
      <c r="H23" s="135">
        <f t="shared" si="2"/>
        <v>1451</v>
      </c>
    </row>
    <row r="24" spans="1:8" ht="24.75" thickTop="1" thickBot="1" x14ac:dyDescent="0.35">
      <c r="A24" s="231" t="s">
        <v>61</v>
      </c>
      <c r="B24" s="232"/>
      <c r="C24" s="232"/>
      <c r="D24" s="232"/>
      <c r="E24" s="232"/>
      <c r="F24" s="233"/>
      <c r="G24" s="224">
        <f>E23+H23</f>
        <v>2006</v>
      </c>
      <c r="H24" s="225"/>
    </row>
    <row r="25" spans="1:8" ht="15.75" thickTop="1" x14ac:dyDescent="0.2">
      <c r="A25" s="213" t="s">
        <v>23</v>
      </c>
      <c r="B25" s="213"/>
      <c r="C25" s="213"/>
      <c r="D25" s="213"/>
    </row>
    <row r="26" spans="1:8" x14ac:dyDescent="0.2">
      <c r="A26" s="213" t="s">
        <v>4</v>
      </c>
      <c r="B26" s="213"/>
      <c r="C26" s="22" t="s">
        <v>27</v>
      </c>
      <c r="D26" s="22"/>
    </row>
    <row r="27" spans="1:8" x14ac:dyDescent="0.2">
      <c r="A27" s="213" t="s">
        <v>6</v>
      </c>
      <c r="B27" s="213"/>
      <c r="C27" s="22" t="s">
        <v>24</v>
      </c>
      <c r="D27" s="22"/>
      <c r="F27" t="s">
        <v>83</v>
      </c>
      <c r="H27" s="53"/>
    </row>
    <row r="28" spans="1:8" ht="15.75" x14ac:dyDescent="0.2">
      <c r="E28" s="170" t="s">
        <v>34</v>
      </c>
      <c r="F28" s="170"/>
      <c r="G28" s="170"/>
      <c r="H28" s="170"/>
    </row>
    <row r="29" spans="1:8" ht="15.75" x14ac:dyDescent="0.2">
      <c r="E29" s="170" t="s">
        <v>35</v>
      </c>
      <c r="F29" s="170"/>
      <c r="G29" s="170"/>
      <c r="H29" s="170"/>
    </row>
    <row r="30" spans="1:8" ht="15.75" x14ac:dyDescent="0.2">
      <c r="E30" s="69"/>
      <c r="F30" s="69"/>
      <c r="G30" s="69"/>
      <c r="H30" s="69"/>
    </row>
    <row r="31" spans="1:8" ht="15.75" x14ac:dyDescent="0.2">
      <c r="E31" s="69"/>
      <c r="F31" s="69"/>
      <c r="G31" s="69"/>
      <c r="H31" s="69"/>
    </row>
    <row r="32" spans="1:8" ht="15.75" x14ac:dyDescent="0.2">
      <c r="E32" s="69"/>
      <c r="F32" s="69"/>
      <c r="G32" s="69"/>
      <c r="H32" s="69"/>
    </row>
    <row r="33" spans="5:8" ht="15.75" x14ac:dyDescent="0.2">
      <c r="E33" s="171" t="s">
        <v>54</v>
      </c>
      <c r="F33" s="171"/>
      <c r="G33" s="171"/>
      <c r="H33" s="171"/>
    </row>
    <row r="34" spans="5:8" ht="15.75" x14ac:dyDescent="0.2">
      <c r="E34" s="170" t="s">
        <v>81</v>
      </c>
      <c r="F34" s="170"/>
      <c r="G34" s="170"/>
      <c r="H34" s="170"/>
    </row>
    <row r="35" spans="5:8" ht="15.75" x14ac:dyDescent="0.2">
      <c r="E35" s="170" t="s">
        <v>56</v>
      </c>
      <c r="F35" s="170"/>
      <c r="G35" s="170"/>
      <c r="H35" s="170"/>
    </row>
  </sheetData>
  <mergeCells count="21">
    <mergeCell ref="E29:H29"/>
    <mergeCell ref="E33:H33"/>
    <mergeCell ref="E34:H34"/>
    <mergeCell ref="E35:H35"/>
    <mergeCell ref="A24:F24"/>
    <mergeCell ref="G24:H24"/>
    <mergeCell ref="A25:D25"/>
    <mergeCell ref="A26:B26"/>
    <mergeCell ref="A27:B27"/>
    <mergeCell ref="E28:H28"/>
    <mergeCell ref="F8:G8"/>
    <mergeCell ref="A23:B23"/>
    <mergeCell ref="A1:H1"/>
    <mergeCell ref="A2:H2"/>
    <mergeCell ref="A4:B4"/>
    <mergeCell ref="A5:B5"/>
    <mergeCell ref="C5:D5"/>
    <mergeCell ref="A7:A9"/>
    <mergeCell ref="B7:B9"/>
    <mergeCell ref="C7:H7"/>
    <mergeCell ref="C8:D8"/>
  </mergeCells>
  <pageMargins left="0.7" right="0.7" top="0.3888888888888889" bottom="0.75" header="0.3" footer="0.3"/>
  <pageSetup paperSize="5" scale="60" orientation="portrait" r:id="rId1"/>
  <headerFooter>
    <oddFooter>&amp;L&amp;"-,Bold"Bid. Peng. Prod. Wst.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9"/>
  <sheetViews>
    <sheetView workbookViewId="0" xr3:uid="{85D5C41F-068E-5C55-9968-509E7C2A5619}">
      <selection activeCell="C8" sqref="C8"/>
    </sheetView>
  </sheetViews>
  <sheetFormatPr defaultColWidth="9.14453125" defaultRowHeight="13.5" x14ac:dyDescent="0.15"/>
  <cols>
    <col min="1" max="1" width="13.71875" style="141" customWidth="1"/>
    <col min="2" max="2" width="13.44921875" style="142" customWidth="1"/>
    <col min="3" max="3" width="14.52734375" style="142" customWidth="1"/>
    <col min="4" max="4" width="11.703125" style="142" customWidth="1"/>
    <col min="5" max="5" width="9.14453125" style="141"/>
    <col min="6" max="16384" width="9.14453125" style="140"/>
  </cols>
  <sheetData>
    <row r="1" spans="1:5" x14ac:dyDescent="0.15">
      <c r="A1" s="234" t="s">
        <v>74</v>
      </c>
      <c r="B1" s="234"/>
      <c r="C1" s="234"/>
      <c r="D1" s="234"/>
    </row>
    <row r="2" spans="1:5" x14ac:dyDescent="0.15">
      <c r="A2" s="234"/>
      <c r="B2" s="234"/>
      <c r="C2" s="234"/>
      <c r="D2" s="234"/>
    </row>
    <row r="3" spans="1:5" ht="14.25" thickBot="1" x14ac:dyDescent="0.2"/>
    <row r="4" spans="1:5" s="148" customFormat="1" ht="27" customHeight="1" thickBot="1" x14ac:dyDescent="0.25">
      <c r="A4" s="152" t="s">
        <v>75</v>
      </c>
      <c r="B4" s="153" t="s">
        <v>76</v>
      </c>
      <c r="C4" s="153" t="s">
        <v>77</v>
      </c>
      <c r="D4" s="153" t="s">
        <v>78</v>
      </c>
      <c r="E4" s="154" t="s">
        <v>79</v>
      </c>
    </row>
    <row r="5" spans="1:5" ht="24.95" customHeight="1" x14ac:dyDescent="0.15">
      <c r="A5" s="149">
        <v>2017</v>
      </c>
      <c r="B5" s="150">
        <v>5705</v>
      </c>
      <c r="C5" s="150">
        <v>48065</v>
      </c>
      <c r="D5" s="150">
        <v>3659</v>
      </c>
      <c r="E5" s="151">
        <f>SUM(B5:D5)</f>
        <v>57429</v>
      </c>
    </row>
    <row r="6" spans="1:5" ht="24.95" customHeight="1" x14ac:dyDescent="0.15">
      <c r="A6" s="144">
        <v>2018</v>
      </c>
      <c r="B6" s="143">
        <v>3711</v>
      </c>
      <c r="C6" s="143">
        <v>4561</v>
      </c>
      <c r="D6" s="143">
        <v>79712</v>
      </c>
      <c r="E6" s="145">
        <f>SUM(B6:D6)</f>
        <v>87984</v>
      </c>
    </row>
    <row r="7" spans="1:5" ht="24.95" customHeight="1" x14ac:dyDescent="0.15">
      <c r="A7" s="144">
        <v>2019</v>
      </c>
      <c r="B7" s="143">
        <v>2583</v>
      </c>
      <c r="C7" s="143">
        <v>2983</v>
      </c>
      <c r="D7" s="143">
        <v>120111</v>
      </c>
      <c r="E7" s="145">
        <f>SUM(B7:D7)</f>
        <v>125677</v>
      </c>
    </row>
    <row r="8" spans="1:5" ht="6.75" customHeight="1" x14ac:dyDescent="0.15">
      <c r="A8" s="156"/>
      <c r="B8" s="157"/>
      <c r="C8" s="157"/>
      <c r="D8" s="157"/>
      <c r="E8" s="158"/>
    </row>
    <row r="9" spans="1:5" ht="24.95" customHeight="1" thickBot="1" x14ac:dyDescent="0.2">
      <c r="A9" s="146" t="s">
        <v>61</v>
      </c>
      <c r="B9" s="147">
        <f>SUM(B5:B7)</f>
        <v>11999</v>
      </c>
      <c r="C9" s="147">
        <f>SUM(C5:C7)</f>
        <v>55609</v>
      </c>
      <c r="D9" s="147">
        <f>SUM(D5:D7)</f>
        <v>203482</v>
      </c>
      <c r="E9" s="155">
        <f>SUM(B9:D9)</f>
        <v>271090</v>
      </c>
    </row>
  </sheetData>
  <mergeCells count="1">
    <mergeCell ref="A1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Lembar kerja</vt:lpstr>
      </vt:variant>
      <vt:variant>
        <vt:i4>8</vt:i4>
      </vt:variant>
      <vt:variant>
        <vt:lpstr>Rentang Bernama</vt:lpstr>
      </vt:variant>
      <vt:variant>
        <vt:i4>2</vt:i4>
      </vt:variant>
    </vt:vector>
  </HeadingPairs>
  <TitlesOfParts>
    <vt:vector size="10" baseType="lpstr">
      <vt:lpstr>dt knjungan 2012&amp;2013</vt:lpstr>
      <vt:lpstr>data kunjungan 2014&amp;2015</vt:lpstr>
      <vt:lpstr>DAKUN TAHUN 2015 &amp; 2016</vt:lpstr>
      <vt:lpstr>PRINT2017</vt:lpstr>
      <vt:lpstr>2018 (Print)</vt:lpstr>
      <vt:lpstr>2019</vt:lpstr>
      <vt:lpstr>2020</vt:lpstr>
      <vt:lpstr>Sheet1</vt:lpstr>
      <vt:lpstr>data kunjungan 2014&amp;2015!Print_Area</vt:lpstr>
      <vt:lpstr>dt knjungan 2012&amp;2013!Print_Area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CHIP COMP</dc:creator>
  <cp:lastModifiedBy>X</cp:lastModifiedBy>
  <cp:lastPrinted>2021-02-01T06:17:55Z</cp:lastPrinted>
  <dcterms:created xsi:type="dcterms:W3CDTF">2014-01-28T01:42:35Z</dcterms:created>
  <dcterms:modified xsi:type="dcterms:W3CDTF">2021-03-31T03:28:22Z</dcterms:modified>
</cp:coreProperties>
</file>